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Sonoma County 2021\kit\"/>
    </mc:Choice>
  </mc:AlternateContent>
  <xr:revisionPtr revIDLastSave="0" documentId="8_{51476BA3-B8A7-4194-8DB9-17161621A9DE}" xr6:coauthVersionLast="47" xr6:coauthVersionMax="47" xr10:uidLastSave="{00000000-0000-0000-0000-000000000000}"/>
  <bookViews>
    <workbookView xWindow="30" yWindow="630" windowWidth="28770" windowHeight="15570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Assignments!$B$4:$P$100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0" i="1" l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G22" i="2" l="1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C102" i="1"/>
  <c r="I8" i="2" s="1"/>
  <c r="D102" i="1"/>
  <c r="E102" i="1"/>
  <c r="F102" i="1"/>
  <c r="G102" i="1"/>
  <c r="H102" i="1"/>
  <c r="I102" i="1"/>
  <c r="J102" i="1"/>
  <c r="K102" i="1"/>
  <c r="M102" i="1"/>
  <c r="N102" i="1"/>
  <c r="O102" i="1"/>
  <c r="H22" i="2" l="1"/>
  <c r="L102" i="1"/>
  <c r="H12" i="2"/>
  <c r="P102" i="1"/>
  <c r="H15" i="2"/>
  <c r="H13" i="2"/>
  <c r="H18" i="2"/>
  <c r="H16" i="2"/>
  <c r="H21" i="2"/>
  <c r="H19" i="2"/>
  <c r="H8" i="2"/>
  <c r="H14" i="2"/>
  <c r="H17" i="2"/>
  <c r="H10" i="2"/>
  <c r="H11" i="2"/>
  <c r="H20" i="2"/>
  <c r="N2" i="1" l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H2" i="1" l="1"/>
  <c r="K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O2" i="1"/>
  <c r="E9" i="2"/>
  <c r="F9" i="2"/>
  <c r="K7" i="2"/>
  <c r="J7" i="2"/>
  <c r="M9" i="2" l="1"/>
  <c r="L2" i="1"/>
  <c r="L9" i="2"/>
  <c r="I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B2" i="1"/>
  <c r="J18" i="2"/>
  <c r="E2" i="1"/>
  <c r="K22" i="2"/>
  <c r="K17" i="2"/>
  <c r="K21" i="2"/>
  <c r="K20" i="2"/>
  <c r="J22" i="2"/>
  <c r="K11" i="2"/>
  <c r="O13" i="2" l="1"/>
  <c r="O14" i="2"/>
  <c r="O18" i="2"/>
  <c r="O12" i="2"/>
  <c r="C9" i="2"/>
  <c r="D9" i="2"/>
  <c r="O17" i="2"/>
  <c r="O20" i="2"/>
  <c r="O11" i="2"/>
  <c r="O22" i="2"/>
  <c r="O16" i="2"/>
  <c r="O21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<sst xmlns="http://schemas.openxmlformats.org/spreadsheetml/2006/main" count="73" uniqueCount="56">
  <si>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</si>
  <si>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</si>
  <si>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</si>
  <si>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</si>
  <si>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</si>
  <si>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</si>
  <si>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</si>
  <si>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</si>
  <si>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</si>
  <si>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</si>
  <si>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</si>
  <si>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</si>
  <si>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</si>
  <si>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</si>
  <si>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</si>
  <si>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</si>
  <si>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</si>
  <si>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</si>
  <si>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</si>
  <si>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</si>
  <si>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</si>
  <si>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</si>
  <si>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</si>
  <si>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</si>
  <si>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</si>
  <si>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</si>
  <si>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</si>
  <si>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</si>
  <si>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</si>
  <si>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</si>
  <si>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</si>
  <si>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</si>
  <si>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</si>
  <si>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</si>
  <si>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</si>
  <si>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</si>
  <si>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</si>
  <si>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</si>
  <si>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</si>
  <si>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</si>
  <si>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</si>
  <si>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</si>
  <si>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</si>
  <si>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</si>
  <si>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D5:</t>
  </si>
  <si>
    <t>other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</si>
  <si>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</si>
  <si>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</si>
  <si>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</si>
  <si>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Total Est. Pop.</t>
  </si>
  <si>
    <t>Total Est. 2020 Population</t>
  </si>
  <si>
    <t>Nov. 2020 Registration</t>
  </si>
  <si>
    <t>Nov. 2020 Voters</t>
  </si>
  <si>
    <t>When complete, please email this file to Redistricting2021@sonoma-county.org</t>
  </si>
  <si>
    <t>Sonoma County 2021 Redistricting Public Participation Kit</t>
  </si>
  <si>
    <t>District (1-5)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</si>
</sst>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7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 vertic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6" borderId="0" xfId="1" applyNumberFormat="1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tabSelected="1"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4</v>
      </c>
    </row>
    <row r="3" spans="1:8" x14ac:dyDescent="0.25">
      <c r="A3" s="2" t="s">
        <v>5</v>
      </c>
    </row>
    <row r="5" spans="1:8" x14ac:dyDescent="0.25">
      <c r="A5" s="2" t="s">
        <v>6</v>
      </c>
    </row>
    <row r="6" spans="1:8" x14ac:dyDescent="0.25">
      <c r="A6" s="2" t="s">
        <v>7</v>
      </c>
    </row>
    <row r="7" spans="1:8" x14ac:dyDescent="0.25">
      <c r="A7" s="2" t="s">
        <v>48</v>
      </c>
    </row>
    <row r="8" spans="1:8" x14ac:dyDescent="0.25">
      <c r="B8" s="2" t="s">
        <v>47</v>
      </c>
    </row>
    <row r="9" spans="1:8" x14ac:dyDescent="0.25">
      <c r="B9" s="2" t="s">
        <v>8</v>
      </c>
    </row>
    <row r="11" spans="1:8" x14ac:dyDescent="0.25">
      <c r="A11" s="1" t="s">
        <v>9</v>
      </c>
      <c r="B11" s="2" t="s">
        <v>10</v>
      </c>
    </row>
    <row r="12" spans="1:8" x14ac:dyDescent="0.25">
      <c r="B12" s="2" t="s">
        <v>11</v>
      </c>
      <c r="G12" s="3" t="s">
        <v>12</v>
      </c>
      <c r="H12" s="2" t="s">
        <v>13</v>
      </c>
    </row>
    <row r="14" spans="1:8" x14ac:dyDescent="0.25">
      <c r="A14" s="1" t="s">
        <v>14</v>
      </c>
    </row>
    <row r="15" spans="1:8" x14ac:dyDescent="0.25">
      <c r="B15" s="2" t="s">
        <v>53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02"/>
  <sheetViews>
    <sheetView workbookViewId="0">
      <pane xSplit="2" ySplit="5" topLeftCell="C6" activePane="bottomRight" state="frozen"/>
      <selection pane="topRight" activeCell="C1" sqref="C1"/>
      <selection pane="bottomLeft" activeCell="A2" sqref="A2"/>
      <selection pane="bottomRight" activeCell="A6" sqref="A6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4" width="6.28515625" style="36" customWidth="1"/>
    <col min="5" max="5" width="7.28515625" style="36" customWidth="1"/>
    <col min="6" max="6" width="6.28515625" style="36" bestFit="1" customWidth="1"/>
    <col min="7" max="7" width="6.28515625" style="42" customWidth="1"/>
    <col min="8" max="8" width="7.28515625" style="36" customWidth="1"/>
    <col min="9" max="10" width="6.28515625" style="36" customWidth="1"/>
    <col min="11" max="11" width="7.140625" style="36" customWidth="1"/>
    <col min="12" max="12" width="6.28515625" style="42" customWidth="1"/>
    <col min="13" max="13" width="6.28515625" style="36" customWidth="1"/>
    <col min="14" max="14" width="6.85546875" style="36" customWidth="1"/>
    <col min="15" max="20" width="6.28515625" style="36" customWidth="1"/>
    <col min="21" max="21" width="6.85546875" style="5"/>
    <col min="22" max="22" width="3.42578125" style="5" bestFit="1" customWidth="1"/>
    <col min="23" max="24" width="6.5703125" style="5" customWidth="1"/>
    <col min="25" max="25" width="3.5703125" style="5" customWidth="1"/>
    <col min="26" max="27" width="6.5703125" style="5" customWidth="1"/>
    <col min="28" max="28" width="3.5703125" style="5" customWidth="1"/>
    <col min="29" max="30" width="6.5703125" style="5" customWidth="1"/>
    <col min="31" max="31" width="3.5703125" style="5" customWidth="1"/>
    <col min="32" max="33" width="6.5703125" style="5" customWidth="1"/>
    <col min="34" max="16384" width="6.85546875" style="5"/>
  </cols>
  <sheetData>
    <row r="1" spans="1:20" ht="12.6" customHeight="1" thickBot="1" x14ac:dyDescent="0.25">
      <c r="A1" s="79" t="s">
        <v>39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5"/>
      <c r="Q1" s="5"/>
      <c r="R1" s="5"/>
      <c r="S1" s="5"/>
      <c r="T1" s="5"/>
    </row>
    <row r="2" spans="1:20" ht="12.75" thickBot="1" x14ac:dyDescent="0.25">
      <c r="A2" s="39" t="s">
        <v>35</v>
      </c>
      <c r="B2" s="37">
        <f>Results!$C$8</f>
        <v>0</v>
      </c>
      <c r="C2" s="37">
        <f>Results!$C$9</f>
        <v>-99954</v>
      </c>
      <c r="D2" s="39" t="s">
        <v>34</v>
      </c>
      <c r="E2" s="37">
        <f>Results!$D$8</f>
        <v>0</v>
      </c>
      <c r="F2" s="37">
        <f>Results!$D$9</f>
        <v>-99954</v>
      </c>
      <c r="G2" s="39" t="s">
        <v>36</v>
      </c>
      <c r="H2" s="37">
        <f>Results!$E$8</f>
        <v>0</v>
      </c>
      <c r="I2" s="37">
        <f>Results!$E$9</f>
        <v>-99954</v>
      </c>
      <c r="J2" s="39" t="s">
        <v>37</v>
      </c>
      <c r="K2" s="37">
        <f>Results!$F$8</f>
        <v>0</v>
      </c>
      <c r="L2" s="38">
        <f>Results!$F$9</f>
        <v>-99954</v>
      </c>
      <c r="M2" s="39" t="s">
        <v>44</v>
      </c>
      <c r="N2" s="37">
        <f>Results!$G$8</f>
        <v>0</v>
      </c>
      <c r="O2" s="38">
        <f>Results!$G$9</f>
        <v>-99954</v>
      </c>
      <c r="P2" s="5"/>
      <c r="Q2" s="5"/>
      <c r="R2" s="5"/>
      <c r="S2" s="5"/>
      <c r="T2" s="5"/>
    </row>
    <row r="3" spans="1:20" x14ac:dyDescent="0.2">
      <c r="G3" s="36"/>
      <c r="L3" s="36"/>
    </row>
    <row r="4" spans="1:20" ht="13.5" customHeight="1" x14ac:dyDescent="0.2">
      <c r="A4" s="51"/>
      <c r="B4" s="62" t="s">
        <v>40</v>
      </c>
      <c r="C4" s="81" t="s">
        <v>49</v>
      </c>
      <c r="D4" s="76" t="s">
        <v>18</v>
      </c>
      <c r="E4" s="77"/>
      <c r="F4" s="77"/>
      <c r="G4" s="77"/>
      <c r="H4" s="77"/>
      <c r="I4" s="77" t="s">
        <v>51</v>
      </c>
      <c r="J4" s="77"/>
      <c r="K4" s="77"/>
      <c r="L4" s="77"/>
      <c r="M4" s="76" t="s">
        <v>52</v>
      </c>
      <c r="N4" s="77"/>
      <c r="O4" s="77"/>
      <c r="P4" s="78"/>
      <c r="Q4" s="5"/>
      <c r="R4" s="5"/>
      <c r="S4" s="5"/>
      <c r="T4" s="5"/>
    </row>
    <row r="5" spans="1:20" s="4" customFormat="1" ht="24" x14ac:dyDescent="0.2">
      <c r="A5" s="58" t="s">
        <v>55</v>
      </c>
      <c r="B5" s="59" t="s">
        <v>41</v>
      </c>
      <c r="C5" s="82"/>
      <c r="D5" s="64" t="s">
        <v>19</v>
      </c>
      <c r="E5" s="60" t="s">
        <v>20</v>
      </c>
      <c r="F5" s="60" t="s">
        <v>21</v>
      </c>
      <c r="G5" s="60" t="s">
        <v>43</v>
      </c>
      <c r="H5" s="63" t="s">
        <v>22</v>
      </c>
      <c r="I5" s="60" t="s">
        <v>19</v>
      </c>
      <c r="J5" s="60" t="s">
        <v>23</v>
      </c>
      <c r="K5" s="61" t="s">
        <v>24</v>
      </c>
      <c r="L5" s="61" t="s">
        <v>45</v>
      </c>
      <c r="M5" s="58" t="s">
        <v>19</v>
      </c>
      <c r="N5" s="61" t="s">
        <v>23</v>
      </c>
      <c r="O5" s="61" t="s">
        <v>24</v>
      </c>
      <c r="P5" s="65" t="s">
        <v>45</v>
      </c>
    </row>
    <row r="6" spans="1:20" x14ac:dyDescent="0.2">
      <c r="A6" s="52"/>
      <c r="B6" s="40">
        <v>1</v>
      </c>
      <c r="C6" s="55">
        <v>1183.853658</v>
      </c>
      <c r="D6" s="55">
        <v>1016.971074</v>
      </c>
      <c r="E6" s="40">
        <v>28.947409</v>
      </c>
      <c r="F6" s="40">
        <v>965.20321000000001</v>
      </c>
      <c r="G6" s="40">
        <v>6.6666699999999999</v>
      </c>
      <c r="H6" s="56">
        <v>16.153849999999998</v>
      </c>
      <c r="I6" s="40">
        <v>937</v>
      </c>
      <c r="J6" s="40">
        <v>38.871347</v>
      </c>
      <c r="K6" s="41">
        <v>10.66977</v>
      </c>
      <c r="L6" s="41">
        <f>I6-J6-K6</f>
        <v>887.45888300000001</v>
      </c>
      <c r="M6" s="57">
        <v>872.98135300000001</v>
      </c>
      <c r="N6" s="41">
        <v>31.313027999999999</v>
      </c>
      <c r="O6" s="41">
        <v>8.7298120000000008</v>
      </c>
      <c r="P6" s="53">
        <f>M6-N6-O6</f>
        <v>832.93851299999994</v>
      </c>
      <c r="Q6" s="5"/>
      <c r="R6" s="5"/>
      <c r="S6" s="5"/>
      <c r="T6" s="5"/>
    </row>
    <row r="7" spans="1:20" x14ac:dyDescent="0.2">
      <c r="A7" s="54"/>
      <c r="B7" s="40">
        <v>2</v>
      </c>
      <c r="C7" s="55">
        <v>810.58372599999996</v>
      </c>
      <c r="D7" s="55">
        <v>681.94998299999997</v>
      </c>
      <c r="E7" s="40">
        <v>65.005830000000003</v>
      </c>
      <c r="F7" s="40">
        <v>512.94421299999999</v>
      </c>
      <c r="G7" s="40">
        <v>0</v>
      </c>
      <c r="H7" s="56">
        <v>20.000003</v>
      </c>
      <c r="I7" s="40">
        <v>590.99999400000002</v>
      </c>
      <c r="J7" s="40">
        <v>40.265067000000002</v>
      </c>
      <c r="K7" s="41">
        <v>5.3691120000000003</v>
      </c>
      <c r="L7" s="41">
        <f t="shared" ref="L7:L70" si="0">I7-J7-K7</f>
        <v>545.365815</v>
      </c>
      <c r="M7" s="57">
        <v>516.52531799999997</v>
      </c>
      <c r="N7" s="41">
        <v>25.843812</v>
      </c>
      <c r="O7" s="41">
        <v>5.3132130000000002</v>
      </c>
      <c r="P7" s="53">
        <f t="shared" ref="P7:P70" si="1">M7-N7-O7</f>
        <v>485.36829299999994</v>
      </c>
      <c r="Q7" s="5"/>
      <c r="R7" s="5"/>
      <c r="S7" s="5"/>
      <c r="T7" s="5"/>
    </row>
    <row r="8" spans="1:20" x14ac:dyDescent="0.2">
      <c r="A8" s="54"/>
      <c r="B8" s="40">
        <v>3</v>
      </c>
      <c r="C8" s="55">
        <v>344.14634000000001</v>
      </c>
      <c r="D8" s="55">
        <v>303.02901100000003</v>
      </c>
      <c r="E8" s="40">
        <v>11.052633999999999</v>
      </c>
      <c r="F8" s="40">
        <v>274.79666300000002</v>
      </c>
      <c r="G8" s="40">
        <v>3.3333400000000002</v>
      </c>
      <c r="H8" s="56">
        <v>13.84615</v>
      </c>
      <c r="I8" s="40">
        <v>336.99999800000001</v>
      </c>
      <c r="J8" s="40">
        <v>19.494790999999999</v>
      </c>
      <c r="K8" s="41">
        <v>3.0227729999999999</v>
      </c>
      <c r="L8" s="41">
        <f t="shared" si="0"/>
        <v>314.48243400000001</v>
      </c>
      <c r="M8" s="57">
        <v>307.85212100000001</v>
      </c>
      <c r="N8" s="41">
        <v>15.657581</v>
      </c>
      <c r="O8" s="41">
        <v>3.0186329999999999</v>
      </c>
      <c r="P8" s="53">
        <f t="shared" si="1"/>
        <v>289.175907</v>
      </c>
      <c r="Q8" s="5"/>
      <c r="R8" s="5"/>
      <c r="S8" s="5"/>
      <c r="T8" s="5"/>
    </row>
    <row r="9" spans="1:20" x14ac:dyDescent="0.2">
      <c r="A9" s="54"/>
      <c r="B9" s="40">
        <v>4</v>
      </c>
      <c r="C9" s="55">
        <v>348.12120199999998</v>
      </c>
      <c r="D9" s="55">
        <v>283.06315699999999</v>
      </c>
      <c r="E9" s="40">
        <v>20.332083000000001</v>
      </c>
      <c r="F9" s="40">
        <v>259.51672200000002</v>
      </c>
      <c r="G9" s="40">
        <v>0</v>
      </c>
      <c r="H9" s="56">
        <v>0</v>
      </c>
      <c r="I9" s="40">
        <v>214.00003699999999</v>
      </c>
      <c r="J9" s="40">
        <v>8.2486230000000003</v>
      </c>
      <c r="K9" s="41">
        <v>3.260386</v>
      </c>
      <c r="L9" s="41">
        <f t="shared" si="0"/>
        <v>202.49102799999997</v>
      </c>
      <c r="M9" s="57">
        <v>184.063739</v>
      </c>
      <c r="N9" s="41">
        <v>7.258788</v>
      </c>
      <c r="O9" s="41">
        <v>3.260386</v>
      </c>
      <c r="P9" s="53">
        <f t="shared" si="1"/>
        <v>173.54456499999998</v>
      </c>
      <c r="Q9" s="5"/>
      <c r="R9" s="5"/>
      <c r="S9" s="5"/>
      <c r="T9" s="5"/>
    </row>
    <row r="10" spans="1:20" x14ac:dyDescent="0.2">
      <c r="A10" s="52"/>
      <c r="B10" s="40">
        <v>5</v>
      </c>
      <c r="C10" s="55">
        <v>238.66651899999999</v>
      </c>
      <c r="D10" s="55">
        <v>212.39401699999999</v>
      </c>
      <c r="E10" s="40">
        <v>26.464811999999998</v>
      </c>
      <c r="F10" s="40">
        <v>185.92906400000001</v>
      </c>
      <c r="G10" s="40">
        <v>0</v>
      </c>
      <c r="H10" s="56">
        <v>0</v>
      </c>
      <c r="I10" s="40">
        <v>117.000128</v>
      </c>
      <c r="J10" s="40">
        <v>5.4889559999999999</v>
      </c>
      <c r="K10" s="41">
        <v>2.3066800000000001</v>
      </c>
      <c r="L10" s="41">
        <f t="shared" si="0"/>
        <v>109.204492</v>
      </c>
      <c r="M10" s="57">
        <v>100.770032</v>
      </c>
      <c r="N10" s="41">
        <v>4.837504</v>
      </c>
      <c r="O10" s="41">
        <v>2.3066800000000001</v>
      </c>
      <c r="P10" s="53">
        <f t="shared" si="1"/>
        <v>93.625848000000005</v>
      </c>
      <c r="Q10" s="5"/>
      <c r="R10" s="5"/>
      <c r="S10" s="5"/>
      <c r="T10" s="5"/>
    </row>
    <row r="11" spans="1:20" x14ac:dyDescent="0.2">
      <c r="A11" s="54"/>
      <c r="B11" s="40">
        <v>6</v>
      </c>
      <c r="C11" s="55">
        <v>149.70980399999999</v>
      </c>
      <c r="D11" s="55">
        <v>130.22621000000001</v>
      </c>
      <c r="E11" s="40">
        <v>10.949847999999999</v>
      </c>
      <c r="F11" s="40">
        <v>118.968602</v>
      </c>
      <c r="G11" s="40">
        <v>0</v>
      </c>
      <c r="H11" s="56">
        <v>0</v>
      </c>
      <c r="I11" s="40">
        <v>97.999865</v>
      </c>
      <c r="J11" s="40">
        <v>7.371035</v>
      </c>
      <c r="K11" s="41">
        <v>4.6351259999999996</v>
      </c>
      <c r="L11" s="41">
        <f t="shared" si="0"/>
        <v>85.993703999999994</v>
      </c>
      <c r="M11" s="57">
        <v>88.067446000000004</v>
      </c>
      <c r="N11" s="41">
        <v>7.371035</v>
      </c>
      <c r="O11" s="41">
        <v>4.6351259999999996</v>
      </c>
      <c r="P11" s="53">
        <f t="shared" si="1"/>
        <v>76.061284999999998</v>
      </c>
      <c r="Q11" s="5"/>
      <c r="R11" s="5"/>
      <c r="S11" s="5"/>
      <c r="T11" s="5"/>
    </row>
    <row r="12" spans="1:20" x14ac:dyDescent="0.2">
      <c r="A12" s="54"/>
      <c r="B12" s="40">
        <v>7</v>
      </c>
      <c r="C12" s="55">
        <v>5391.958224</v>
      </c>
      <c r="D12" s="55">
        <v>4409.199955</v>
      </c>
      <c r="E12" s="40">
        <v>346.34112699999997</v>
      </c>
      <c r="F12" s="40">
        <v>3799.9151849999998</v>
      </c>
      <c r="G12" s="40">
        <v>28</v>
      </c>
      <c r="H12" s="56">
        <v>88.158332999999999</v>
      </c>
      <c r="I12" s="40">
        <v>3535.0001480000001</v>
      </c>
      <c r="J12" s="40">
        <v>280.71602200000001</v>
      </c>
      <c r="K12" s="41">
        <v>24.992747999999999</v>
      </c>
      <c r="L12" s="41">
        <f t="shared" si="0"/>
        <v>3229.2913779999999</v>
      </c>
      <c r="M12" s="57">
        <v>3089.0108930000001</v>
      </c>
      <c r="N12" s="41">
        <v>227.24800500000001</v>
      </c>
      <c r="O12" s="41">
        <v>22.994917000000001</v>
      </c>
      <c r="P12" s="53">
        <f t="shared" si="1"/>
        <v>2838.7679710000002</v>
      </c>
      <c r="Q12" s="5"/>
      <c r="R12" s="5"/>
      <c r="S12" s="5"/>
      <c r="T12" s="5"/>
    </row>
    <row r="13" spans="1:20" x14ac:dyDescent="0.2">
      <c r="A13" s="54"/>
      <c r="B13" s="40">
        <v>8</v>
      </c>
      <c r="C13" s="55">
        <v>587.90763500000003</v>
      </c>
      <c r="D13" s="55">
        <v>487.20793600000002</v>
      </c>
      <c r="E13" s="40">
        <v>20.685953000000001</v>
      </c>
      <c r="F13" s="40">
        <v>452.47912500000001</v>
      </c>
      <c r="G13" s="40">
        <v>0</v>
      </c>
      <c r="H13" s="56">
        <v>13.750000999999999</v>
      </c>
      <c r="I13" s="40">
        <v>376.15314000000001</v>
      </c>
      <c r="J13" s="40">
        <v>42.222875000000002</v>
      </c>
      <c r="K13" s="41">
        <v>1.0144470000000001</v>
      </c>
      <c r="L13" s="41">
        <f t="shared" si="0"/>
        <v>332.915818</v>
      </c>
      <c r="M13" s="57">
        <v>342.062319</v>
      </c>
      <c r="N13" s="41">
        <v>36.654972999999998</v>
      </c>
      <c r="O13" s="41">
        <v>1.0144470000000001</v>
      </c>
      <c r="P13" s="53">
        <f t="shared" si="1"/>
        <v>304.392899</v>
      </c>
      <c r="Q13" s="5"/>
      <c r="R13" s="5"/>
      <c r="S13" s="5"/>
      <c r="T13" s="5"/>
    </row>
    <row r="14" spans="1:20" x14ac:dyDescent="0.2">
      <c r="A14" s="52"/>
      <c r="B14" s="40">
        <v>9</v>
      </c>
      <c r="C14" s="55">
        <v>5354.9430380000003</v>
      </c>
      <c r="D14" s="55">
        <v>4573.7657790000003</v>
      </c>
      <c r="E14" s="40">
        <v>333.20401099999998</v>
      </c>
      <c r="F14" s="40">
        <v>3750.5163950000001</v>
      </c>
      <c r="G14" s="40">
        <v>67.346036999999995</v>
      </c>
      <c r="H14" s="56">
        <v>206.249931</v>
      </c>
      <c r="I14" s="40">
        <v>3751.4121190000001</v>
      </c>
      <c r="J14" s="40">
        <v>282.122435</v>
      </c>
      <c r="K14" s="41">
        <v>40.121958999999997</v>
      </c>
      <c r="L14" s="41">
        <f t="shared" si="0"/>
        <v>3429.1677250000002</v>
      </c>
      <c r="M14" s="57">
        <v>3440.299485</v>
      </c>
      <c r="N14" s="41">
        <v>253.637744</v>
      </c>
      <c r="O14" s="41">
        <v>33.629503999999997</v>
      </c>
      <c r="P14" s="53">
        <f t="shared" si="1"/>
        <v>3153.0322369999999</v>
      </c>
      <c r="Q14" s="5"/>
      <c r="R14" s="5"/>
      <c r="S14" s="5"/>
      <c r="T14" s="5"/>
    </row>
    <row r="15" spans="1:20" x14ac:dyDescent="0.2">
      <c r="A15" s="54"/>
      <c r="B15" s="40">
        <v>10</v>
      </c>
      <c r="C15" s="55">
        <v>2524.9404420000001</v>
      </c>
      <c r="D15" s="55">
        <v>2062.0786240000002</v>
      </c>
      <c r="E15" s="40">
        <v>121.730459</v>
      </c>
      <c r="F15" s="40">
        <v>1817.8909610000001</v>
      </c>
      <c r="G15" s="40">
        <v>15.000002</v>
      </c>
      <c r="H15" s="56">
        <v>30.000011000000001</v>
      </c>
      <c r="I15" s="40">
        <v>1743.8051820000001</v>
      </c>
      <c r="J15" s="40">
        <v>123.568906</v>
      </c>
      <c r="K15" s="41">
        <v>19.327172999999998</v>
      </c>
      <c r="L15" s="41">
        <f t="shared" si="0"/>
        <v>1600.9091030000002</v>
      </c>
      <c r="M15" s="57">
        <v>1546.6877420000001</v>
      </c>
      <c r="N15" s="41">
        <v>108.744439</v>
      </c>
      <c r="O15" s="41">
        <v>16.747817000000001</v>
      </c>
      <c r="P15" s="53">
        <f t="shared" si="1"/>
        <v>1421.1954860000001</v>
      </c>
      <c r="Q15" s="5"/>
      <c r="R15" s="5"/>
      <c r="S15" s="5"/>
      <c r="T15" s="5"/>
    </row>
    <row r="16" spans="1:20" x14ac:dyDescent="0.2">
      <c r="A16" s="54"/>
      <c r="B16" s="40">
        <v>11</v>
      </c>
      <c r="C16" s="55">
        <v>1737.956177</v>
      </c>
      <c r="D16" s="55">
        <v>1484.4179610000001</v>
      </c>
      <c r="E16" s="40">
        <v>61.372871000000004</v>
      </c>
      <c r="F16" s="40">
        <v>1324.2745990000001</v>
      </c>
      <c r="G16" s="40">
        <v>30</v>
      </c>
      <c r="H16" s="56">
        <v>28.770230000000002</v>
      </c>
      <c r="I16" s="40">
        <v>1554.041796</v>
      </c>
      <c r="J16" s="40">
        <v>90.377425000000002</v>
      </c>
      <c r="K16" s="41">
        <v>18.402723000000002</v>
      </c>
      <c r="L16" s="41">
        <f t="shared" si="0"/>
        <v>1445.2616480000002</v>
      </c>
      <c r="M16" s="57">
        <v>1408.404626</v>
      </c>
      <c r="N16" s="41">
        <v>78.374707000000001</v>
      </c>
      <c r="O16" s="41">
        <v>17.487262000000001</v>
      </c>
      <c r="P16" s="53">
        <f t="shared" si="1"/>
        <v>1312.542657</v>
      </c>
      <c r="Q16" s="5"/>
      <c r="R16" s="5"/>
      <c r="S16" s="5"/>
      <c r="T16" s="5"/>
    </row>
    <row r="17" spans="1:20" x14ac:dyDescent="0.2">
      <c r="A17" s="54"/>
      <c r="B17" s="40">
        <v>12</v>
      </c>
      <c r="C17" s="55">
        <v>676.63662499999998</v>
      </c>
      <c r="D17" s="55">
        <v>548.31679799999995</v>
      </c>
      <c r="E17" s="40">
        <v>22.295093000000001</v>
      </c>
      <c r="F17" s="40">
        <v>476.653592</v>
      </c>
      <c r="G17" s="40">
        <v>0</v>
      </c>
      <c r="H17" s="56">
        <v>43.214258000000001</v>
      </c>
      <c r="I17" s="40">
        <v>450.99998299999999</v>
      </c>
      <c r="J17" s="40">
        <v>23.393266000000001</v>
      </c>
      <c r="K17" s="41">
        <v>7.6852919999999996</v>
      </c>
      <c r="L17" s="41">
        <f t="shared" si="0"/>
        <v>419.921425</v>
      </c>
      <c r="M17" s="57">
        <v>407.19885699999998</v>
      </c>
      <c r="N17" s="41">
        <v>21.225317</v>
      </c>
      <c r="O17" s="41">
        <v>7.45024</v>
      </c>
      <c r="P17" s="53">
        <f t="shared" si="1"/>
        <v>378.52329999999995</v>
      </c>
      <c r="Q17" s="5"/>
      <c r="R17" s="5"/>
      <c r="S17" s="5"/>
      <c r="T17" s="5"/>
    </row>
    <row r="18" spans="1:20" x14ac:dyDescent="0.2">
      <c r="A18" s="52"/>
      <c r="B18" s="40">
        <v>13</v>
      </c>
      <c r="C18" s="55">
        <v>1067.5990280000001</v>
      </c>
      <c r="D18" s="55">
        <v>915.50607400000001</v>
      </c>
      <c r="E18" s="40">
        <v>36.813958</v>
      </c>
      <c r="F18" s="40">
        <v>869.26797899999997</v>
      </c>
      <c r="G18" s="40">
        <v>0</v>
      </c>
      <c r="H18" s="56">
        <v>7.8571419999999996</v>
      </c>
      <c r="I18" s="40">
        <v>884.04427099999998</v>
      </c>
      <c r="J18" s="40">
        <v>47.673341999999998</v>
      </c>
      <c r="K18" s="41">
        <v>15.979044</v>
      </c>
      <c r="L18" s="41">
        <f t="shared" si="0"/>
        <v>820.39188499999989</v>
      </c>
      <c r="M18" s="57">
        <v>829.276522</v>
      </c>
      <c r="N18" s="41">
        <v>44.882989000000002</v>
      </c>
      <c r="O18" s="41">
        <v>15.143489000000001</v>
      </c>
      <c r="P18" s="53">
        <f t="shared" si="1"/>
        <v>769.250044</v>
      </c>
      <c r="Q18" s="5"/>
      <c r="R18" s="5"/>
      <c r="S18" s="5"/>
      <c r="T18" s="5"/>
    </row>
    <row r="19" spans="1:20" x14ac:dyDescent="0.2">
      <c r="A19" s="54"/>
      <c r="B19" s="40">
        <v>14</v>
      </c>
      <c r="C19" s="55">
        <v>1308.0399990000001</v>
      </c>
      <c r="D19" s="55">
        <v>851.56316400000003</v>
      </c>
      <c r="E19" s="40">
        <v>9.4444409999999994</v>
      </c>
      <c r="F19" s="40">
        <v>728.14727000000005</v>
      </c>
      <c r="G19" s="40">
        <v>29.999998999999999</v>
      </c>
      <c r="H19" s="56">
        <v>9.9999970000000005</v>
      </c>
      <c r="I19" s="40">
        <v>591.95565999999997</v>
      </c>
      <c r="J19" s="40">
        <v>29.851956999999999</v>
      </c>
      <c r="K19" s="41">
        <v>10.169712000000001</v>
      </c>
      <c r="L19" s="41">
        <f t="shared" si="0"/>
        <v>551.93399099999999</v>
      </c>
      <c r="M19" s="57">
        <v>540.49517200000003</v>
      </c>
      <c r="N19" s="41">
        <v>28.259641999999999</v>
      </c>
      <c r="O19" s="41">
        <v>9.5794069999999998</v>
      </c>
      <c r="P19" s="53">
        <f t="shared" si="1"/>
        <v>502.65612300000004</v>
      </c>
      <c r="Q19" s="5"/>
      <c r="R19" s="5"/>
      <c r="S19" s="5"/>
      <c r="T19" s="5"/>
    </row>
    <row r="20" spans="1:20" x14ac:dyDescent="0.2">
      <c r="A20" s="54"/>
      <c r="B20" s="40">
        <v>15</v>
      </c>
      <c r="C20" s="55">
        <v>274.46614599999998</v>
      </c>
      <c r="D20" s="55">
        <v>161.86729</v>
      </c>
      <c r="E20" s="40">
        <v>24.924436</v>
      </c>
      <c r="F20" s="40">
        <v>136.94300999999999</v>
      </c>
      <c r="G20" s="40">
        <v>0</v>
      </c>
      <c r="H20" s="56">
        <v>0</v>
      </c>
      <c r="I20" s="40">
        <v>95.999977000000001</v>
      </c>
      <c r="J20" s="40">
        <v>16.719258</v>
      </c>
      <c r="K20" s="41">
        <v>0.16425000000000001</v>
      </c>
      <c r="L20" s="41">
        <f t="shared" si="0"/>
        <v>79.116469000000009</v>
      </c>
      <c r="M20" s="57">
        <v>87.107866999999999</v>
      </c>
      <c r="N20" s="41">
        <v>13.177376000000001</v>
      </c>
      <c r="O20" s="41">
        <v>0.16425000000000001</v>
      </c>
      <c r="P20" s="53">
        <f t="shared" si="1"/>
        <v>73.766241000000008</v>
      </c>
      <c r="Q20" s="5"/>
      <c r="R20" s="5"/>
      <c r="S20" s="5"/>
      <c r="T20" s="5"/>
    </row>
    <row r="21" spans="1:20" x14ac:dyDescent="0.2">
      <c r="A21" s="54"/>
      <c r="B21" s="40">
        <v>16</v>
      </c>
      <c r="C21" s="55">
        <v>1494.912787</v>
      </c>
      <c r="D21" s="55">
        <v>1348.84043</v>
      </c>
      <c r="E21" s="40">
        <v>98.684066999999999</v>
      </c>
      <c r="F21" s="40">
        <v>1180.156528</v>
      </c>
      <c r="G21" s="40">
        <v>20</v>
      </c>
      <c r="H21" s="56">
        <v>50.000022000000001</v>
      </c>
      <c r="I21" s="40">
        <v>1493.999963</v>
      </c>
      <c r="J21" s="40">
        <v>81.914715999999999</v>
      </c>
      <c r="K21" s="41">
        <v>22.192105000000002</v>
      </c>
      <c r="L21" s="41">
        <f t="shared" si="0"/>
        <v>1389.8931419999999</v>
      </c>
      <c r="M21" s="57">
        <v>1362.5935750000001</v>
      </c>
      <c r="N21" s="41">
        <v>74.327736000000002</v>
      </c>
      <c r="O21" s="41">
        <v>19.945487</v>
      </c>
      <c r="P21" s="53">
        <f t="shared" si="1"/>
        <v>1268.3203520000002</v>
      </c>
      <c r="Q21" s="5"/>
      <c r="R21" s="5"/>
      <c r="S21" s="5"/>
      <c r="T21" s="5"/>
    </row>
    <row r="22" spans="1:20" x14ac:dyDescent="0.2">
      <c r="A22" s="52"/>
      <c r="B22" s="40">
        <v>17</v>
      </c>
      <c r="C22" s="55">
        <v>4035.8453530000002</v>
      </c>
      <c r="D22" s="55">
        <v>3356.2163300000002</v>
      </c>
      <c r="E22" s="40">
        <v>315.26316500000001</v>
      </c>
      <c r="F22" s="40">
        <v>2946.9532559999998</v>
      </c>
      <c r="G22" s="40">
        <v>0</v>
      </c>
      <c r="H22" s="56">
        <v>24</v>
      </c>
      <c r="I22" s="40">
        <v>2568.0001240000001</v>
      </c>
      <c r="J22" s="40">
        <v>148.133655</v>
      </c>
      <c r="K22" s="41">
        <v>31.284393000000001</v>
      </c>
      <c r="L22" s="41">
        <f t="shared" si="0"/>
        <v>2388.5820760000001</v>
      </c>
      <c r="M22" s="57">
        <v>2361.064715</v>
      </c>
      <c r="N22" s="41">
        <v>121.31920599999999</v>
      </c>
      <c r="O22" s="41">
        <v>29.188108</v>
      </c>
      <c r="P22" s="53">
        <f t="shared" si="1"/>
        <v>2210.557401</v>
      </c>
      <c r="Q22" s="5"/>
      <c r="R22" s="5"/>
      <c r="S22" s="5"/>
      <c r="T22" s="5"/>
    </row>
    <row r="23" spans="1:20" x14ac:dyDescent="0.2">
      <c r="A23" s="54"/>
      <c r="B23" s="40">
        <v>18</v>
      </c>
      <c r="C23" s="55">
        <v>3610.9979109999999</v>
      </c>
      <c r="D23" s="55">
        <v>2873.9680520000002</v>
      </c>
      <c r="E23" s="40">
        <v>159.778829</v>
      </c>
      <c r="F23" s="40">
        <v>2606.2946659999998</v>
      </c>
      <c r="G23" s="40">
        <v>0</v>
      </c>
      <c r="H23" s="56">
        <v>77.894758999999993</v>
      </c>
      <c r="I23" s="40">
        <v>2655.3291559999998</v>
      </c>
      <c r="J23" s="40">
        <v>137.33808099999999</v>
      </c>
      <c r="K23" s="41">
        <v>41.105491999999998</v>
      </c>
      <c r="L23" s="41">
        <f t="shared" si="0"/>
        <v>2476.8855829999998</v>
      </c>
      <c r="M23" s="57">
        <v>2452.3362550000002</v>
      </c>
      <c r="N23" s="41">
        <v>114.568443</v>
      </c>
      <c r="O23" s="41">
        <v>37.105490000000003</v>
      </c>
      <c r="P23" s="53">
        <f t="shared" si="1"/>
        <v>2300.6623220000001</v>
      </c>
      <c r="Q23" s="5"/>
      <c r="R23" s="5"/>
      <c r="S23" s="5"/>
      <c r="T23" s="5"/>
    </row>
    <row r="24" spans="1:20" x14ac:dyDescent="0.2">
      <c r="A24" s="54"/>
      <c r="B24" s="40">
        <v>19</v>
      </c>
      <c r="C24" s="55">
        <v>2737.7001650000002</v>
      </c>
      <c r="D24" s="55">
        <v>2012.9586939999999</v>
      </c>
      <c r="E24" s="40">
        <v>331.62219700000003</v>
      </c>
      <c r="F24" s="40">
        <v>1555.5485859999999</v>
      </c>
      <c r="G24" s="40">
        <v>27.653941</v>
      </c>
      <c r="H24" s="56">
        <v>0</v>
      </c>
      <c r="I24" s="40">
        <v>1724.5877230000001</v>
      </c>
      <c r="J24" s="40">
        <v>179.455534</v>
      </c>
      <c r="K24" s="41">
        <v>19.512657999999998</v>
      </c>
      <c r="L24" s="41">
        <f t="shared" si="0"/>
        <v>1525.6195310000001</v>
      </c>
      <c r="M24" s="57">
        <v>1596.5638550000001</v>
      </c>
      <c r="N24" s="41">
        <v>155.73399000000001</v>
      </c>
      <c r="O24" s="41">
        <v>17.181142999999999</v>
      </c>
      <c r="P24" s="53">
        <f t="shared" si="1"/>
        <v>1423.6487220000001</v>
      </c>
      <c r="Q24" s="5"/>
      <c r="R24" s="5"/>
      <c r="S24" s="5"/>
      <c r="T24" s="5"/>
    </row>
    <row r="25" spans="1:20" x14ac:dyDescent="0.2">
      <c r="A25" s="54"/>
      <c r="B25" s="40">
        <v>20</v>
      </c>
      <c r="C25" s="55">
        <v>371.825943</v>
      </c>
      <c r="D25" s="55">
        <v>281.903187</v>
      </c>
      <c r="E25" s="40">
        <v>97.142848999999998</v>
      </c>
      <c r="F25" s="40">
        <v>178.09365</v>
      </c>
      <c r="G25" s="40">
        <v>0</v>
      </c>
      <c r="H25" s="56">
        <v>0</v>
      </c>
      <c r="I25" s="40">
        <v>205.999976</v>
      </c>
      <c r="J25" s="40">
        <v>25.843741999999999</v>
      </c>
      <c r="K25" s="41">
        <v>2.0913300000000001</v>
      </c>
      <c r="L25" s="41">
        <f t="shared" si="0"/>
        <v>178.06490400000001</v>
      </c>
      <c r="M25" s="57">
        <v>190.89592099999999</v>
      </c>
      <c r="N25" s="41">
        <v>23.127718000000002</v>
      </c>
      <c r="O25" s="41">
        <v>1.858959</v>
      </c>
      <c r="P25" s="53">
        <f t="shared" si="1"/>
        <v>165.90924399999997</v>
      </c>
      <c r="Q25" s="5"/>
      <c r="R25" s="5"/>
      <c r="S25" s="5"/>
      <c r="T25" s="5"/>
    </row>
    <row r="26" spans="1:20" x14ac:dyDescent="0.2">
      <c r="A26" s="52"/>
      <c r="B26" s="40">
        <v>21</v>
      </c>
      <c r="C26" s="55">
        <v>1063.687635</v>
      </c>
      <c r="D26" s="55">
        <v>929.93903499999999</v>
      </c>
      <c r="E26" s="40">
        <v>63.683239</v>
      </c>
      <c r="F26" s="40">
        <v>717.255629</v>
      </c>
      <c r="G26" s="40">
        <v>8.0000009999999993</v>
      </c>
      <c r="H26" s="56">
        <v>0</v>
      </c>
      <c r="I26" s="40">
        <v>732.30760299999997</v>
      </c>
      <c r="J26" s="40">
        <v>60.335943</v>
      </c>
      <c r="K26" s="41">
        <v>9.9727840000000008</v>
      </c>
      <c r="L26" s="41">
        <f t="shared" si="0"/>
        <v>661.99887599999988</v>
      </c>
      <c r="M26" s="57">
        <v>679.49066400000004</v>
      </c>
      <c r="N26" s="41">
        <v>50.712783999999999</v>
      </c>
      <c r="O26" s="41">
        <v>8.643357</v>
      </c>
      <c r="P26" s="53">
        <f t="shared" si="1"/>
        <v>620.13452300000006</v>
      </c>
      <c r="Q26" s="5"/>
      <c r="R26" s="5"/>
      <c r="S26" s="5"/>
      <c r="T26" s="5"/>
    </row>
    <row r="27" spans="1:20" x14ac:dyDescent="0.2">
      <c r="A27" s="54"/>
      <c r="B27" s="40">
        <v>22</v>
      </c>
      <c r="C27" s="55">
        <v>7059.4282139999996</v>
      </c>
      <c r="D27" s="55">
        <v>5665.4461170000004</v>
      </c>
      <c r="E27" s="40">
        <v>342.39759299999997</v>
      </c>
      <c r="F27" s="40">
        <v>4927.8412349999999</v>
      </c>
      <c r="G27" s="40">
        <v>225.00001</v>
      </c>
      <c r="H27" s="56">
        <v>138.426174</v>
      </c>
      <c r="I27" s="40">
        <v>5133.8134479999999</v>
      </c>
      <c r="J27" s="40">
        <v>384.51815499999998</v>
      </c>
      <c r="K27" s="41">
        <v>59.898212999999998</v>
      </c>
      <c r="L27" s="41">
        <f t="shared" si="0"/>
        <v>4689.3970799999997</v>
      </c>
      <c r="M27" s="57">
        <v>4680.7375169999996</v>
      </c>
      <c r="N27" s="41">
        <v>320.95057600000001</v>
      </c>
      <c r="O27" s="41">
        <v>53.001100999999998</v>
      </c>
      <c r="P27" s="53">
        <f t="shared" si="1"/>
        <v>4306.7858399999996</v>
      </c>
      <c r="Q27" s="5"/>
      <c r="R27" s="5"/>
      <c r="S27" s="5"/>
      <c r="T27" s="5"/>
    </row>
    <row r="28" spans="1:20" x14ac:dyDescent="0.2">
      <c r="A28" s="54"/>
      <c r="B28" s="40">
        <v>23</v>
      </c>
      <c r="C28" s="55">
        <v>1790.9774010000001</v>
      </c>
      <c r="D28" s="55">
        <v>1520.6557989999999</v>
      </c>
      <c r="E28" s="40">
        <v>157.670579</v>
      </c>
      <c r="F28" s="40">
        <v>1208.4690949999999</v>
      </c>
      <c r="G28" s="40">
        <v>20.013569</v>
      </c>
      <c r="H28" s="56">
        <v>22.836476999999999</v>
      </c>
      <c r="I28" s="40">
        <v>1356.022107</v>
      </c>
      <c r="J28" s="40">
        <v>108.74344499999999</v>
      </c>
      <c r="K28" s="41">
        <v>15.104376999999999</v>
      </c>
      <c r="L28" s="41">
        <f t="shared" si="0"/>
        <v>1232.1742850000001</v>
      </c>
      <c r="M28" s="57">
        <v>1247.4398510000001</v>
      </c>
      <c r="N28" s="41">
        <v>93.093762999999996</v>
      </c>
      <c r="O28" s="41">
        <v>13.047535999999999</v>
      </c>
      <c r="P28" s="53">
        <f t="shared" si="1"/>
        <v>1141.298552</v>
      </c>
      <c r="Q28" s="5"/>
      <c r="R28" s="5"/>
      <c r="S28" s="5"/>
      <c r="T28" s="5"/>
    </row>
    <row r="29" spans="1:20" x14ac:dyDescent="0.2">
      <c r="A29" s="54"/>
      <c r="B29" s="40">
        <v>24</v>
      </c>
      <c r="C29" s="55">
        <v>2602.50675</v>
      </c>
      <c r="D29" s="55">
        <v>2174.7356850000001</v>
      </c>
      <c r="E29" s="40">
        <v>47.034781000000002</v>
      </c>
      <c r="F29" s="40">
        <v>2029.9081960000001</v>
      </c>
      <c r="G29" s="40">
        <v>13.999998</v>
      </c>
      <c r="H29" s="56">
        <v>71.573813999999999</v>
      </c>
      <c r="I29" s="40">
        <v>1977.878788</v>
      </c>
      <c r="J29" s="40">
        <v>106.641217</v>
      </c>
      <c r="K29" s="41">
        <v>26.771367999999999</v>
      </c>
      <c r="L29" s="41">
        <f t="shared" si="0"/>
        <v>1844.466203</v>
      </c>
      <c r="M29" s="57">
        <v>1837.257239</v>
      </c>
      <c r="N29" s="41">
        <v>86.398995999999997</v>
      </c>
      <c r="O29" s="41">
        <v>24.064623999999998</v>
      </c>
      <c r="P29" s="53">
        <f t="shared" si="1"/>
        <v>1726.793619</v>
      </c>
      <c r="Q29" s="5"/>
      <c r="R29" s="5"/>
      <c r="S29" s="5"/>
      <c r="T29" s="5"/>
    </row>
    <row r="30" spans="1:20" x14ac:dyDescent="0.2">
      <c r="A30" s="52"/>
      <c r="B30" s="40">
        <v>25</v>
      </c>
      <c r="C30" s="55">
        <v>1791.307675</v>
      </c>
      <c r="D30" s="55">
        <v>1246.4354969999999</v>
      </c>
      <c r="E30" s="40">
        <v>73.586037000000005</v>
      </c>
      <c r="F30" s="40">
        <v>1116.8654220000001</v>
      </c>
      <c r="G30" s="40">
        <v>16.986438</v>
      </c>
      <c r="H30" s="56">
        <v>32.163519999999998</v>
      </c>
      <c r="I30" s="40">
        <v>1138.977944</v>
      </c>
      <c r="J30" s="40">
        <v>88.348946999999995</v>
      </c>
      <c r="K30" s="41">
        <v>17.030377999999999</v>
      </c>
      <c r="L30" s="41">
        <f t="shared" si="0"/>
        <v>1033.5986190000001</v>
      </c>
      <c r="M30" s="57">
        <v>1059.3074730000001</v>
      </c>
      <c r="N30" s="41">
        <v>75.716510999999997</v>
      </c>
      <c r="O30" s="41">
        <v>14.583556</v>
      </c>
      <c r="P30" s="53">
        <f t="shared" si="1"/>
        <v>969.00740600000006</v>
      </c>
      <c r="Q30" s="5"/>
      <c r="R30" s="5"/>
      <c r="S30" s="5"/>
      <c r="T30" s="5"/>
    </row>
    <row r="31" spans="1:20" x14ac:dyDescent="0.2">
      <c r="A31" s="52"/>
      <c r="B31" s="40">
        <v>26</v>
      </c>
      <c r="C31" s="55">
        <v>4207.7923579999997</v>
      </c>
      <c r="D31" s="55">
        <v>2480.7783669999999</v>
      </c>
      <c r="E31" s="40">
        <v>1184.9254820000001</v>
      </c>
      <c r="F31" s="40">
        <v>1154.611099</v>
      </c>
      <c r="G31" s="40">
        <v>61.666671999999998</v>
      </c>
      <c r="H31" s="56">
        <v>24.000003</v>
      </c>
      <c r="I31" s="40">
        <v>1822.927484</v>
      </c>
      <c r="J31" s="40">
        <v>656.11325499999998</v>
      </c>
      <c r="K31" s="41">
        <v>52.410826999999998</v>
      </c>
      <c r="L31" s="41">
        <f t="shared" si="0"/>
        <v>1114.4034020000001</v>
      </c>
      <c r="M31" s="57">
        <v>1464.782649</v>
      </c>
      <c r="N31" s="41">
        <v>486.79777899999999</v>
      </c>
      <c r="O31" s="41">
        <v>39.281345000000002</v>
      </c>
      <c r="P31" s="53">
        <f t="shared" si="1"/>
        <v>938.70352500000001</v>
      </c>
      <c r="Q31" s="5"/>
      <c r="R31" s="5"/>
      <c r="S31" s="5"/>
      <c r="T31" s="5"/>
    </row>
    <row r="32" spans="1:20" x14ac:dyDescent="0.2">
      <c r="A32" s="52"/>
      <c r="B32" s="40">
        <v>27</v>
      </c>
      <c r="C32" s="55">
        <v>25199.415678000001</v>
      </c>
      <c r="D32" s="55">
        <v>13856.179717999999</v>
      </c>
      <c r="E32" s="40">
        <v>5484.1833569999999</v>
      </c>
      <c r="F32" s="40">
        <v>6294.9964719999998</v>
      </c>
      <c r="G32" s="40">
        <v>567.44642599999997</v>
      </c>
      <c r="H32" s="56">
        <v>1072.7927030000001</v>
      </c>
      <c r="I32" s="40">
        <v>9921.7321539999994</v>
      </c>
      <c r="J32" s="40">
        <v>4197.1891770000002</v>
      </c>
      <c r="K32" s="41">
        <v>370.52507800000001</v>
      </c>
      <c r="L32" s="41">
        <f t="shared" si="0"/>
        <v>5354.0178989999995</v>
      </c>
      <c r="M32" s="57">
        <v>7929.6581660000002</v>
      </c>
      <c r="N32" s="41">
        <v>3157.6080649999999</v>
      </c>
      <c r="O32" s="41">
        <v>293.13284199999998</v>
      </c>
      <c r="P32" s="53">
        <f t="shared" si="1"/>
        <v>4478.9172590000007</v>
      </c>
      <c r="Q32" s="5"/>
      <c r="R32" s="5"/>
      <c r="S32" s="5"/>
      <c r="T32" s="5"/>
    </row>
    <row r="33" spans="1:20" x14ac:dyDescent="0.2">
      <c r="A33" s="52"/>
      <c r="B33" s="40">
        <v>28</v>
      </c>
      <c r="C33" s="55">
        <v>4722.584492</v>
      </c>
      <c r="D33" s="55">
        <v>3051.8200729999999</v>
      </c>
      <c r="E33" s="40">
        <v>730.81603700000005</v>
      </c>
      <c r="F33" s="40">
        <v>1765.002986</v>
      </c>
      <c r="G33" s="40">
        <v>152.55380700000001</v>
      </c>
      <c r="H33" s="56">
        <v>346.207155</v>
      </c>
      <c r="I33" s="40">
        <v>2543.26791</v>
      </c>
      <c r="J33" s="40">
        <v>773.29862800000001</v>
      </c>
      <c r="K33" s="41">
        <v>139.637944</v>
      </c>
      <c r="L33" s="41">
        <f t="shared" si="0"/>
        <v>1630.331338</v>
      </c>
      <c r="M33" s="57">
        <v>2062.0697369999998</v>
      </c>
      <c r="N33" s="41">
        <v>604.21628299999998</v>
      </c>
      <c r="O33" s="41">
        <v>106.321856</v>
      </c>
      <c r="P33" s="53">
        <f t="shared" si="1"/>
        <v>1351.5315979999998</v>
      </c>
      <c r="Q33" s="5"/>
      <c r="R33" s="5"/>
      <c r="S33" s="5"/>
      <c r="T33" s="5"/>
    </row>
    <row r="34" spans="1:20" x14ac:dyDescent="0.2">
      <c r="A34" s="52"/>
      <c r="B34" s="40">
        <v>29</v>
      </c>
      <c r="C34" s="55">
        <v>2876.6282350000001</v>
      </c>
      <c r="D34" s="55">
        <v>2296.6497519999998</v>
      </c>
      <c r="E34" s="40">
        <v>215.836491</v>
      </c>
      <c r="F34" s="40">
        <v>2016.3487909999999</v>
      </c>
      <c r="G34" s="40">
        <v>0</v>
      </c>
      <c r="H34" s="56">
        <v>44.464885000000002</v>
      </c>
      <c r="I34" s="40">
        <v>1932.303116</v>
      </c>
      <c r="J34" s="40">
        <v>182.45513800000001</v>
      </c>
      <c r="K34" s="41">
        <v>35.070808999999997</v>
      </c>
      <c r="L34" s="41">
        <f t="shared" si="0"/>
        <v>1714.777169</v>
      </c>
      <c r="M34" s="57">
        <v>1759.973092</v>
      </c>
      <c r="N34" s="41">
        <v>153.37142900000001</v>
      </c>
      <c r="O34" s="41">
        <v>32.057766000000001</v>
      </c>
      <c r="P34" s="53">
        <f t="shared" si="1"/>
        <v>1574.543897</v>
      </c>
      <c r="Q34" s="5"/>
      <c r="R34" s="5"/>
      <c r="S34" s="5"/>
      <c r="T34" s="5"/>
    </row>
    <row r="35" spans="1:20" x14ac:dyDescent="0.2">
      <c r="A35" s="52"/>
      <c r="B35" s="40">
        <v>30</v>
      </c>
      <c r="C35" s="55">
        <v>18320.271970999998</v>
      </c>
      <c r="D35" s="55">
        <v>11547.812055</v>
      </c>
      <c r="E35" s="40">
        <v>2689.8000940000002</v>
      </c>
      <c r="F35" s="40">
        <v>7619.5984369999996</v>
      </c>
      <c r="G35" s="40">
        <v>165.99999600000001</v>
      </c>
      <c r="H35" s="56">
        <v>736.75919999999996</v>
      </c>
      <c r="I35" s="40">
        <v>9624.9998660000001</v>
      </c>
      <c r="J35" s="40">
        <v>2439.0283800000002</v>
      </c>
      <c r="K35" s="41">
        <v>217.58641700000001</v>
      </c>
      <c r="L35" s="41">
        <f t="shared" si="0"/>
        <v>6968.3850689999999</v>
      </c>
      <c r="M35" s="57">
        <v>8210.5325009999997</v>
      </c>
      <c r="N35" s="41">
        <v>1888.68815</v>
      </c>
      <c r="O35" s="41">
        <v>170.59237999999999</v>
      </c>
      <c r="P35" s="53">
        <f t="shared" si="1"/>
        <v>6151.2519709999997</v>
      </c>
      <c r="Q35" s="5"/>
      <c r="R35" s="5"/>
      <c r="S35" s="5"/>
      <c r="T35" s="5"/>
    </row>
    <row r="36" spans="1:20" x14ac:dyDescent="0.2">
      <c r="A36" s="52"/>
      <c r="B36" s="40">
        <v>31</v>
      </c>
      <c r="C36" s="55">
        <v>2385.7416589999998</v>
      </c>
      <c r="D36" s="55">
        <v>2015.909905</v>
      </c>
      <c r="E36" s="40">
        <v>324.13202000000001</v>
      </c>
      <c r="F36" s="40">
        <v>1653.591518</v>
      </c>
      <c r="G36" s="40">
        <v>6.1714200000000003</v>
      </c>
      <c r="H36" s="56">
        <v>12.278212</v>
      </c>
      <c r="I36" s="40">
        <v>1553.6968910000001</v>
      </c>
      <c r="J36" s="40">
        <v>142.440046</v>
      </c>
      <c r="K36" s="41">
        <v>19.556460999999999</v>
      </c>
      <c r="L36" s="41">
        <f t="shared" si="0"/>
        <v>1391.7003840000002</v>
      </c>
      <c r="M36" s="57">
        <v>1406.266893</v>
      </c>
      <c r="N36" s="41">
        <v>113.419031</v>
      </c>
      <c r="O36" s="41">
        <v>16.754090000000001</v>
      </c>
      <c r="P36" s="53">
        <f t="shared" si="1"/>
        <v>1276.0937720000002</v>
      </c>
      <c r="Q36" s="5"/>
      <c r="R36" s="5"/>
      <c r="S36" s="5"/>
      <c r="T36" s="5"/>
    </row>
    <row r="37" spans="1:20" x14ac:dyDescent="0.2">
      <c r="A37" s="52"/>
      <c r="B37" s="40">
        <v>32</v>
      </c>
      <c r="C37" s="55">
        <v>7220.0287859999999</v>
      </c>
      <c r="D37" s="55">
        <v>4508.3450419999999</v>
      </c>
      <c r="E37" s="40">
        <v>832.01514199999997</v>
      </c>
      <c r="F37" s="40">
        <v>3241.0851910000001</v>
      </c>
      <c r="G37" s="40">
        <v>147.99994100000001</v>
      </c>
      <c r="H37" s="56">
        <v>146.75677099999999</v>
      </c>
      <c r="I37" s="40">
        <v>4074.9998660000001</v>
      </c>
      <c r="J37" s="40">
        <v>724.77473799999996</v>
      </c>
      <c r="K37" s="41">
        <v>94.346722</v>
      </c>
      <c r="L37" s="41">
        <f t="shared" si="0"/>
        <v>3255.8784059999998</v>
      </c>
      <c r="M37" s="57">
        <v>3571.0737210000002</v>
      </c>
      <c r="N37" s="41">
        <v>573.58567200000005</v>
      </c>
      <c r="O37" s="41">
        <v>81.343975</v>
      </c>
      <c r="P37" s="53">
        <f t="shared" si="1"/>
        <v>2916.1440739999998</v>
      </c>
      <c r="Q37" s="5"/>
      <c r="R37" s="5"/>
      <c r="S37" s="5"/>
      <c r="T37" s="5"/>
    </row>
    <row r="38" spans="1:20" x14ac:dyDescent="0.2">
      <c r="A38" s="52"/>
      <c r="B38" s="40">
        <v>33</v>
      </c>
      <c r="C38" s="55">
        <v>6658.9999040000002</v>
      </c>
      <c r="D38" s="55">
        <v>3708.9999990000001</v>
      </c>
      <c r="E38" s="40">
        <v>1295.0000729999999</v>
      </c>
      <c r="F38" s="40">
        <v>2074.9998340000002</v>
      </c>
      <c r="G38" s="40">
        <v>114.999971</v>
      </c>
      <c r="H38" s="56">
        <v>179.999978</v>
      </c>
      <c r="I38" s="40">
        <v>2642.9999440000001</v>
      </c>
      <c r="J38" s="40">
        <v>945.84322099999997</v>
      </c>
      <c r="K38" s="41">
        <v>102.956548</v>
      </c>
      <c r="L38" s="41">
        <f t="shared" si="0"/>
        <v>1594.2001749999999</v>
      </c>
      <c r="M38" s="57">
        <v>2182.610737</v>
      </c>
      <c r="N38" s="41">
        <v>717.87005699999997</v>
      </c>
      <c r="O38" s="41">
        <v>80.877645000000001</v>
      </c>
      <c r="P38" s="53">
        <f t="shared" si="1"/>
        <v>1383.8630349999999</v>
      </c>
      <c r="Q38" s="5"/>
      <c r="R38" s="5"/>
      <c r="S38" s="5"/>
      <c r="T38" s="5"/>
    </row>
    <row r="39" spans="1:20" x14ac:dyDescent="0.2">
      <c r="A39" s="52"/>
      <c r="B39" s="40">
        <v>34</v>
      </c>
      <c r="C39" s="55">
        <v>6952.6215599999996</v>
      </c>
      <c r="D39" s="55">
        <v>4866.5078279999998</v>
      </c>
      <c r="E39" s="40">
        <v>818.57165699999996</v>
      </c>
      <c r="F39" s="40">
        <v>3431.766185</v>
      </c>
      <c r="G39" s="40">
        <v>172.828599</v>
      </c>
      <c r="H39" s="56">
        <v>340.18341299999997</v>
      </c>
      <c r="I39" s="40">
        <v>4076.0000279999999</v>
      </c>
      <c r="J39" s="40">
        <v>815.921335</v>
      </c>
      <c r="K39" s="41">
        <v>178.125237</v>
      </c>
      <c r="L39" s="41">
        <f t="shared" si="0"/>
        <v>3081.9534559999997</v>
      </c>
      <c r="M39" s="57">
        <v>3569.9090769999998</v>
      </c>
      <c r="N39" s="41">
        <v>664.03183300000001</v>
      </c>
      <c r="O39" s="41">
        <v>161.964485</v>
      </c>
      <c r="P39" s="53">
        <f t="shared" si="1"/>
        <v>2743.9127589999998</v>
      </c>
      <c r="Q39" s="5"/>
      <c r="R39" s="5"/>
      <c r="S39" s="5"/>
      <c r="T39" s="5"/>
    </row>
    <row r="40" spans="1:20" x14ac:dyDescent="0.2">
      <c r="A40" s="52"/>
      <c r="B40" s="40">
        <v>35</v>
      </c>
      <c r="C40" s="55">
        <v>4243.617362</v>
      </c>
      <c r="D40" s="55">
        <v>2995.2662610000002</v>
      </c>
      <c r="E40" s="40">
        <v>727.424261</v>
      </c>
      <c r="F40" s="40">
        <v>2015.4416450000001</v>
      </c>
      <c r="G40" s="40">
        <v>0</v>
      </c>
      <c r="H40" s="56">
        <v>143.93944500000001</v>
      </c>
      <c r="I40" s="40">
        <v>2979.9999939999998</v>
      </c>
      <c r="J40" s="40">
        <v>521.29441899999995</v>
      </c>
      <c r="K40" s="41">
        <v>79.890465000000006</v>
      </c>
      <c r="L40" s="41">
        <f t="shared" si="0"/>
        <v>2378.81511</v>
      </c>
      <c r="M40" s="57">
        <v>2675.1159990000001</v>
      </c>
      <c r="N40" s="41">
        <v>443.588144</v>
      </c>
      <c r="O40" s="41">
        <v>71.903352999999996</v>
      </c>
      <c r="P40" s="53">
        <f t="shared" si="1"/>
        <v>2159.6245020000001</v>
      </c>
      <c r="Q40" s="5"/>
      <c r="R40" s="5"/>
      <c r="S40" s="5"/>
      <c r="T40" s="5"/>
    </row>
    <row r="41" spans="1:20" x14ac:dyDescent="0.2">
      <c r="A41" s="52"/>
      <c r="B41" s="40">
        <v>36</v>
      </c>
      <c r="C41" s="55">
        <v>1576.7277750000001</v>
      </c>
      <c r="D41" s="55">
        <v>1404.3115439999999</v>
      </c>
      <c r="E41" s="40">
        <v>29.519749000000001</v>
      </c>
      <c r="F41" s="40">
        <v>998.25606500000004</v>
      </c>
      <c r="G41" s="40">
        <v>126.999909</v>
      </c>
      <c r="H41" s="56">
        <v>203.18804700000001</v>
      </c>
      <c r="I41" s="40">
        <v>1282.8686110000001</v>
      </c>
      <c r="J41" s="40">
        <v>161.624143</v>
      </c>
      <c r="K41" s="41">
        <v>27.864307</v>
      </c>
      <c r="L41" s="41">
        <f t="shared" si="0"/>
        <v>1093.380161</v>
      </c>
      <c r="M41" s="57">
        <v>1123.8485889999999</v>
      </c>
      <c r="N41" s="41">
        <v>130.307827</v>
      </c>
      <c r="O41" s="41">
        <v>21.942062</v>
      </c>
      <c r="P41" s="53">
        <f t="shared" si="1"/>
        <v>971.59870000000001</v>
      </c>
      <c r="Q41" s="5"/>
      <c r="R41" s="5"/>
      <c r="S41" s="5"/>
      <c r="T41" s="5"/>
    </row>
    <row r="42" spans="1:20" x14ac:dyDescent="0.2">
      <c r="A42" s="52"/>
      <c r="B42" s="40">
        <v>37</v>
      </c>
      <c r="C42" s="55">
        <v>910.75327400000003</v>
      </c>
      <c r="D42" s="55">
        <v>707.68304699999999</v>
      </c>
      <c r="E42" s="40">
        <v>229.90165999999999</v>
      </c>
      <c r="F42" s="40">
        <v>461.47154899999998</v>
      </c>
      <c r="G42" s="40">
        <v>0</v>
      </c>
      <c r="H42" s="56">
        <v>7.6661149999999996</v>
      </c>
      <c r="I42" s="40">
        <v>470.00000399999999</v>
      </c>
      <c r="J42" s="40">
        <v>96.516070999999997</v>
      </c>
      <c r="K42" s="41">
        <v>1.08375</v>
      </c>
      <c r="L42" s="41">
        <f t="shared" si="0"/>
        <v>372.40018299999997</v>
      </c>
      <c r="M42" s="57">
        <v>407.51240300000001</v>
      </c>
      <c r="N42" s="41">
        <v>83.883346000000003</v>
      </c>
      <c r="O42" s="41">
        <v>1.068994</v>
      </c>
      <c r="P42" s="53">
        <f t="shared" si="1"/>
        <v>322.56006300000001</v>
      </c>
      <c r="Q42" s="5"/>
      <c r="R42" s="5"/>
      <c r="S42" s="5"/>
      <c r="T42" s="5"/>
    </row>
    <row r="43" spans="1:20" x14ac:dyDescent="0.2">
      <c r="A43" s="52"/>
      <c r="B43" s="40">
        <v>38</v>
      </c>
      <c r="C43" s="55">
        <v>7280.3374560000002</v>
      </c>
      <c r="D43" s="55">
        <v>5548.0104879999999</v>
      </c>
      <c r="E43" s="40">
        <v>1250.1143810000001</v>
      </c>
      <c r="F43" s="40">
        <v>3841.6184969999999</v>
      </c>
      <c r="G43" s="40">
        <v>11</v>
      </c>
      <c r="H43" s="56">
        <v>266.62522200000001</v>
      </c>
      <c r="I43" s="40">
        <v>4612.9287430000004</v>
      </c>
      <c r="J43" s="40">
        <v>652.86271999999997</v>
      </c>
      <c r="K43" s="41">
        <v>90.055947000000003</v>
      </c>
      <c r="L43" s="41">
        <f t="shared" si="0"/>
        <v>3870.0100760000005</v>
      </c>
      <c r="M43" s="57">
        <v>4120.5932119999998</v>
      </c>
      <c r="N43" s="41">
        <v>547.72611600000005</v>
      </c>
      <c r="O43" s="41">
        <v>81.319310999999999</v>
      </c>
      <c r="P43" s="53">
        <f t="shared" si="1"/>
        <v>3491.5477849999997</v>
      </c>
      <c r="Q43" s="5"/>
      <c r="R43" s="5"/>
      <c r="S43" s="5"/>
      <c r="T43" s="5"/>
    </row>
    <row r="44" spans="1:20" x14ac:dyDescent="0.2">
      <c r="A44" s="52"/>
      <c r="B44" s="40">
        <v>39</v>
      </c>
      <c r="C44" s="55">
        <v>874.53563499999996</v>
      </c>
      <c r="D44" s="55">
        <v>725.36804400000005</v>
      </c>
      <c r="E44" s="40">
        <v>67.074965000000006</v>
      </c>
      <c r="F44" s="40">
        <v>615.277962</v>
      </c>
      <c r="G44" s="40">
        <v>0.36363600000000001</v>
      </c>
      <c r="H44" s="56">
        <v>16.590910999999998</v>
      </c>
      <c r="I44" s="40">
        <v>669.97442999999998</v>
      </c>
      <c r="J44" s="40">
        <v>45.726247000000001</v>
      </c>
      <c r="K44" s="41">
        <v>8.1338279999999994</v>
      </c>
      <c r="L44" s="41">
        <f t="shared" si="0"/>
        <v>616.11435499999993</v>
      </c>
      <c r="M44" s="57">
        <v>611.46393599999999</v>
      </c>
      <c r="N44" s="41">
        <v>34.777706999999999</v>
      </c>
      <c r="O44" s="41">
        <v>7.788405</v>
      </c>
      <c r="P44" s="53">
        <f t="shared" si="1"/>
        <v>568.89782400000001</v>
      </c>
      <c r="Q44" s="5"/>
      <c r="R44" s="5"/>
      <c r="S44" s="5"/>
      <c r="T44" s="5"/>
    </row>
    <row r="45" spans="1:20" x14ac:dyDescent="0.2">
      <c r="A45" s="52"/>
      <c r="B45" s="40">
        <v>40</v>
      </c>
      <c r="C45" s="55">
        <v>1667.0873590000001</v>
      </c>
      <c r="D45" s="55">
        <v>1299.8821350000001</v>
      </c>
      <c r="E45" s="40">
        <v>448.20817799999998</v>
      </c>
      <c r="F45" s="40">
        <v>672.31747900000005</v>
      </c>
      <c r="G45" s="40">
        <v>64.000013999999993</v>
      </c>
      <c r="H45" s="56">
        <v>43.690106</v>
      </c>
      <c r="I45" s="40">
        <v>516.00011199999994</v>
      </c>
      <c r="J45" s="40">
        <v>100.597489</v>
      </c>
      <c r="K45" s="41">
        <v>9.7836920000000003</v>
      </c>
      <c r="L45" s="41">
        <f t="shared" si="0"/>
        <v>405.61893099999998</v>
      </c>
      <c r="M45" s="57">
        <v>435.78151600000001</v>
      </c>
      <c r="N45" s="41">
        <v>79.005581000000006</v>
      </c>
      <c r="O45" s="41">
        <v>7.6593989999999996</v>
      </c>
      <c r="P45" s="53">
        <f t="shared" si="1"/>
        <v>349.116536</v>
      </c>
      <c r="Q45" s="5"/>
      <c r="R45" s="5"/>
      <c r="S45" s="5"/>
      <c r="T45" s="5"/>
    </row>
    <row r="46" spans="1:20" x14ac:dyDescent="0.2">
      <c r="A46" s="52"/>
      <c r="B46" s="40">
        <v>41</v>
      </c>
      <c r="C46" s="55">
        <v>1697.7596579999999</v>
      </c>
      <c r="D46" s="55">
        <v>1251.3457719999999</v>
      </c>
      <c r="E46" s="40">
        <v>336.75118800000001</v>
      </c>
      <c r="F46" s="40">
        <v>880.87591399999997</v>
      </c>
      <c r="G46" s="40">
        <v>3.6363599999999998</v>
      </c>
      <c r="H46" s="56">
        <v>7.5825490000000002</v>
      </c>
      <c r="I46" s="40">
        <v>924.99992999999995</v>
      </c>
      <c r="J46" s="40">
        <v>163.76098200000001</v>
      </c>
      <c r="K46" s="41">
        <v>12.460291</v>
      </c>
      <c r="L46" s="41">
        <f t="shared" si="0"/>
        <v>748.77865699999995</v>
      </c>
      <c r="M46" s="57">
        <v>824.47184900000002</v>
      </c>
      <c r="N46" s="41">
        <v>129.944479</v>
      </c>
      <c r="O46" s="41">
        <v>11.431994</v>
      </c>
      <c r="P46" s="53">
        <f t="shared" si="1"/>
        <v>683.09537599999999</v>
      </c>
      <c r="Q46" s="5"/>
      <c r="R46" s="5"/>
      <c r="S46" s="5"/>
      <c r="T46" s="5"/>
    </row>
    <row r="47" spans="1:20" x14ac:dyDescent="0.2">
      <c r="A47" s="52"/>
      <c r="B47" s="40">
        <v>42</v>
      </c>
      <c r="C47" s="55">
        <v>12140.498358999999</v>
      </c>
      <c r="D47" s="55">
        <v>8138.7428950000003</v>
      </c>
      <c r="E47" s="40">
        <v>2383.825327</v>
      </c>
      <c r="F47" s="40">
        <v>5042.0000730000002</v>
      </c>
      <c r="G47" s="40">
        <v>101.363647</v>
      </c>
      <c r="H47" s="56">
        <v>446.05400800000001</v>
      </c>
      <c r="I47" s="40">
        <v>6719.9999870000001</v>
      </c>
      <c r="J47" s="40">
        <v>1827.452237</v>
      </c>
      <c r="K47" s="41">
        <v>162.43417199999999</v>
      </c>
      <c r="L47" s="41">
        <f t="shared" si="0"/>
        <v>4730.1135779999995</v>
      </c>
      <c r="M47" s="57">
        <v>5945.1722760000002</v>
      </c>
      <c r="N47" s="41">
        <v>1525.205277</v>
      </c>
      <c r="O47" s="41">
        <v>145.00269599999999</v>
      </c>
      <c r="P47" s="53">
        <f t="shared" si="1"/>
        <v>4274.9643030000007</v>
      </c>
      <c r="Q47" s="5"/>
      <c r="R47" s="5"/>
      <c r="S47" s="5"/>
      <c r="T47" s="5"/>
    </row>
    <row r="48" spans="1:20" x14ac:dyDescent="0.2">
      <c r="A48" s="52"/>
      <c r="B48" s="40">
        <v>43</v>
      </c>
      <c r="C48" s="55">
        <v>15201.382611999999</v>
      </c>
      <c r="D48" s="55">
        <v>10802.682776</v>
      </c>
      <c r="E48" s="40">
        <v>2380.800886</v>
      </c>
      <c r="F48" s="40">
        <v>7539.536537</v>
      </c>
      <c r="G48" s="40">
        <v>63.277993000000002</v>
      </c>
      <c r="H48" s="56">
        <v>421.93073199999998</v>
      </c>
      <c r="I48" s="40">
        <v>10052.130007</v>
      </c>
      <c r="J48" s="40">
        <v>2095.2690400000001</v>
      </c>
      <c r="K48" s="41">
        <v>162.12592900000001</v>
      </c>
      <c r="L48" s="41">
        <f t="shared" si="0"/>
        <v>7794.7350379999998</v>
      </c>
      <c r="M48" s="57">
        <v>9017.9557540000005</v>
      </c>
      <c r="N48" s="41">
        <v>1785.1481140000001</v>
      </c>
      <c r="O48" s="41">
        <v>133.64831799999999</v>
      </c>
      <c r="P48" s="53">
        <f t="shared" si="1"/>
        <v>7099.1593220000013</v>
      </c>
      <c r="Q48" s="5"/>
      <c r="R48" s="5"/>
      <c r="S48" s="5"/>
      <c r="T48" s="5"/>
    </row>
    <row r="49" spans="1:20" x14ac:dyDescent="0.2">
      <c r="A49" s="52"/>
      <c r="B49" s="40">
        <v>44</v>
      </c>
      <c r="C49" s="55">
        <v>1448.320017</v>
      </c>
      <c r="D49" s="55">
        <v>1217.154871</v>
      </c>
      <c r="E49" s="40">
        <v>97.373896999999999</v>
      </c>
      <c r="F49" s="40">
        <v>1058.338534</v>
      </c>
      <c r="G49" s="40">
        <v>14.525098</v>
      </c>
      <c r="H49" s="56">
        <v>12.728519</v>
      </c>
      <c r="I49" s="40">
        <v>1186.3353810000001</v>
      </c>
      <c r="J49" s="40">
        <v>134.46979200000001</v>
      </c>
      <c r="K49" s="41">
        <v>9.1192499999999992</v>
      </c>
      <c r="L49" s="41">
        <f t="shared" si="0"/>
        <v>1042.746339</v>
      </c>
      <c r="M49" s="57">
        <v>1076.7885570000001</v>
      </c>
      <c r="N49" s="41">
        <v>108.102492</v>
      </c>
      <c r="O49" s="41">
        <v>7.108695</v>
      </c>
      <c r="P49" s="53">
        <f t="shared" si="1"/>
        <v>961.57737000000009</v>
      </c>
      <c r="Q49" s="5"/>
      <c r="R49" s="5"/>
      <c r="S49" s="5"/>
      <c r="T49" s="5"/>
    </row>
    <row r="50" spans="1:20" x14ac:dyDescent="0.2">
      <c r="A50" s="52"/>
      <c r="B50" s="40">
        <v>45</v>
      </c>
      <c r="C50" s="55">
        <v>11752.359003</v>
      </c>
      <c r="D50" s="55">
        <v>8741.3355489999994</v>
      </c>
      <c r="E50" s="40">
        <v>1781.5608930000001</v>
      </c>
      <c r="F50" s="40">
        <v>6526.0252950000004</v>
      </c>
      <c r="G50" s="40">
        <v>0</v>
      </c>
      <c r="H50" s="56">
        <v>268.75003900000002</v>
      </c>
      <c r="I50" s="40">
        <v>7047.0616280000004</v>
      </c>
      <c r="J50" s="40">
        <v>1261.6556559999999</v>
      </c>
      <c r="K50" s="41">
        <v>95.809706000000006</v>
      </c>
      <c r="L50" s="41">
        <f t="shared" si="0"/>
        <v>5689.5962660000005</v>
      </c>
      <c r="M50" s="57">
        <v>6361.8710680000004</v>
      </c>
      <c r="N50" s="41">
        <v>1046.9495979999999</v>
      </c>
      <c r="O50" s="41">
        <v>89.636156999999997</v>
      </c>
      <c r="P50" s="53">
        <f t="shared" si="1"/>
        <v>5225.2853130000003</v>
      </c>
      <c r="Q50" s="5"/>
      <c r="R50" s="5"/>
      <c r="S50" s="5"/>
      <c r="T50" s="5"/>
    </row>
    <row r="51" spans="1:20" x14ac:dyDescent="0.2">
      <c r="A51" s="52"/>
      <c r="B51" s="40">
        <v>46</v>
      </c>
      <c r="C51" s="55">
        <v>2219.3311060000001</v>
      </c>
      <c r="D51" s="55">
        <v>1752.5306270000001</v>
      </c>
      <c r="E51" s="40">
        <v>271.76763399999999</v>
      </c>
      <c r="F51" s="40">
        <v>1406.3994479999999</v>
      </c>
      <c r="G51" s="40">
        <v>0</v>
      </c>
      <c r="H51" s="56">
        <v>6.3636330000000001</v>
      </c>
      <c r="I51" s="40">
        <v>1710.0000250000001</v>
      </c>
      <c r="J51" s="40">
        <v>216.26653200000001</v>
      </c>
      <c r="K51" s="41">
        <v>15.908194999999999</v>
      </c>
      <c r="L51" s="41">
        <f t="shared" si="0"/>
        <v>1477.825298</v>
      </c>
      <c r="M51" s="57">
        <v>1557.5469310000001</v>
      </c>
      <c r="N51" s="41">
        <v>186.89079899999999</v>
      </c>
      <c r="O51" s="41">
        <v>15.090133</v>
      </c>
      <c r="P51" s="53">
        <f t="shared" si="1"/>
        <v>1355.5659990000001</v>
      </c>
      <c r="Q51" s="5"/>
      <c r="R51" s="5"/>
      <c r="S51" s="5"/>
      <c r="T51" s="5"/>
    </row>
    <row r="52" spans="1:20" x14ac:dyDescent="0.2">
      <c r="A52" s="52"/>
      <c r="B52" s="40">
        <v>47</v>
      </c>
      <c r="C52" s="55">
        <v>1229.6854169999999</v>
      </c>
      <c r="D52" s="55">
        <v>816.57563900000002</v>
      </c>
      <c r="E52" s="40">
        <v>92.093475999999995</v>
      </c>
      <c r="F52" s="40">
        <v>707.70131300000003</v>
      </c>
      <c r="G52" s="40">
        <v>4.8333329999999997</v>
      </c>
      <c r="H52" s="56">
        <v>0</v>
      </c>
      <c r="I52" s="40">
        <v>702.49622799999997</v>
      </c>
      <c r="J52" s="40">
        <v>114.13643399999999</v>
      </c>
      <c r="K52" s="41">
        <v>4.2640830000000003</v>
      </c>
      <c r="L52" s="41">
        <f t="shared" si="0"/>
        <v>584.09571099999994</v>
      </c>
      <c r="M52" s="57">
        <v>632.13813700000003</v>
      </c>
      <c r="N52" s="41">
        <v>92.252117999999996</v>
      </c>
      <c r="O52" s="41">
        <v>3.8695409999999999</v>
      </c>
      <c r="P52" s="53">
        <f t="shared" si="1"/>
        <v>536.01647800000001</v>
      </c>
      <c r="Q52" s="5"/>
      <c r="R52" s="5"/>
      <c r="S52" s="5"/>
      <c r="T52" s="5"/>
    </row>
    <row r="53" spans="1:20" x14ac:dyDescent="0.2">
      <c r="A53" s="52"/>
      <c r="B53" s="40">
        <v>48</v>
      </c>
      <c r="C53" s="55">
        <v>1857.766263</v>
      </c>
      <c r="D53" s="55">
        <v>1396.7959920000001</v>
      </c>
      <c r="E53" s="40">
        <v>131.410471</v>
      </c>
      <c r="F53" s="40">
        <v>1213.902947</v>
      </c>
      <c r="G53" s="40">
        <v>0.8</v>
      </c>
      <c r="H53" s="56">
        <v>30</v>
      </c>
      <c r="I53" s="40">
        <v>1145.8823130000001</v>
      </c>
      <c r="J53" s="40">
        <v>164.608262</v>
      </c>
      <c r="K53" s="41">
        <v>10.902331</v>
      </c>
      <c r="L53" s="41">
        <f t="shared" si="0"/>
        <v>970.3717200000001</v>
      </c>
      <c r="M53" s="57">
        <v>1017.5161000000001</v>
      </c>
      <c r="N53" s="41">
        <v>142.51422099999999</v>
      </c>
      <c r="O53" s="41">
        <v>10.558005</v>
      </c>
      <c r="P53" s="53">
        <f t="shared" si="1"/>
        <v>864.44387400000005</v>
      </c>
      <c r="Q53" s="5"/>
      <c r="R53" s="5"/>
      <c r="S53" s="5"/>
      <c r="T53" s="5"/>
    </row>
    <row r="54" spans="1:20" x14ac:dyDescent="0.2">
      <c r="A54" s="52"/>
      <c r="B54" s="40">
        <v>49</v>
      </c>
      <c r="C54" s="55">
        <v>792.51556100000005</v>
      </c>
      <c r="D54" s="55">
        <v>536.18621399999995</v>
      </c>
      <c r="E54" s="40">
        <v>70.273060999999998</v>
      </c>
      <c r="F54" s="40">
        <v>434.72149899999999</v>
      </c>
      <c r="G54" s="40">
        <v>2.4</v>
      </c>
      <c r="H54" s="56">
        <v>16.29167</v>
      </c>
      <c r="I54" s="40">
        <v>658.00000399999999</v>
      </c>
      <c r="J54" s="40">
        <v>121.377927</v>
      </c>
      <c r="K54" s="41">
        <v>8.4964110000000002</v>
      </c>
      <c r="L54" s="41">
        <f t="shared" si="0"/>
        <v>528.12566600000002</v>
      </c>
      <c r="M54" s="57">
        <v>592.86083199999996</v>
      </c>
      <c r="N54" s="41">
        <v>100.360103</v>
      </c>
      <c r="O54" s="41">
        <v>7.5523680000000004</v>
      </c>
      <c r="P54" s="53">
        <f t="shared" si="1"/>
        <v>484.94836099999998</v>
      </c>
      <c r="Q54" s="5"/>
      <c r="R54" s="5"/>
      <c r="S54" s="5"/>
      <c r="T54" s="5"/>
    </row>
    <row r="55" spans="1:20" x14ac:dyDescent="0.2">
      <c r="A55" s="52"/>
      <c r="B55" s="40">
        <v>50</v>
      </c>
      <c r="C55" s="55">
        <v>8855.9223149999998</v>
      </c>
      <c r="D55" s="55">
        <v>5555.3624090000003</v>
      </c>
      <c r="E55" s="40">
        <v>981.24548500000003</v>
      </c>
      <c r="F55" s="40">
        <v>4196.6585409999998</v>
      </c>
      <c r="G55" s="40">
        <v>82.749966999999998</v>
      </c>
      <c r="H55" s="56">
        <v>148.79998800000001</v>
      </c>
      <c r="I55" s="40">
        <v>5414.0278749999998</v>
      </c>
      <c r="J55" s="40">
        <v>1197.2440099999999</v>
      </c>
      <c r="K55" s="41">
        <v>52.462642000000002</v>
      </c>
      <c r="L55" s="41">
        <f t="shared" si="0"/>
        <v>4164.321222999999</v>
      </c>
      <c r="M55" s="57">
        <v>4828.5795230000003</v>
      </c>
      <c r="N55" s="41">
        <v>1001.343436</v>
      </c>
      <c r="O55" s="41">
        <v>48.465221</v>
      </c>
      <c r="P55" s="53">
        <f t="shared" si="1"/>
        <v>3778.7708660000003</v>
      </c>
      <c r="Q55" s="5"/>
      <c r="R55" s="5"/>
      <c r="S55" s="5"/>
      <c r="T55" s="5"/>
    </row>
    <row r="56" spans="1:20" x14ac:dyDescent="0.2">
      <c r="A56" s="52"/>
      <c r="B56" s="40">
        <v>51</v>
      </c>
      <c r="C56" s="55">
        <v>677.351089</v>
      </c>
      <c r="D56" s="55">
        <v>524.92145700000003</v>
      </c>
      <c r="E56" s="40">
        <v>45.281928999999998</v>
      </c>
      <c r="F56" s="40">
        <v>456.20291099999997</v>
      </c>
      <c r="G56" s="40">
        <v>0.8</v>
      </c>
      <c r="H56" s="56">
        <v>7.7083300000000001</v>
      </c>
      <c r="I56" s="40">
        <v>445.10202399999997</v>
      </c>
      <c r="J56" s="40">
        <v>64.617665000000002</v>
      </c>
      <c r="K56" s="41">
        <v>4.9970999999999997</v>
      </c>
      <c r="L56" s="41">
        <f t="shared" si="0"/>
        <v>375.48725899999999</v>
      </c>
      <c r="M56" s="57">
        <v>398.83806800000002</v>
      </c>
      <c r="N56" s="41">
        <v>50.763351</v>
      </c>
      <c r="O56" s="41">
        <v>4.6843320000000004</v>
      </c>
      <c r="P56" s="53">
        <f t="shared" si="1"/>
        <v>343.39038500000004</v>
      </c>
      <c r="Q56" s="5"/>
      <c r="R56" s="5"/>
      <c r="S56" s="5"/>
      <c r="T56" s="5"/>
    </row>
    <row r="57" spans="1:20" x14ac:dyDescent="0.2">
      <c r="A57" s="52"/>
      <c r="B57" s="40">
        <v>52</v>
      </c>
      <c r="C57" s="55">
        <v>585.44693500000005</v>
      </c>
      <c r="D57" s="55">
        <v>448.73514299999999</v>
      </c>
      <c r="E57" s="40">
        <v>56.789540000000002</v>
      </c>
      <c r="F57" s="40">
        <v>343.51486</v>
      </c>
      <c r="G57" s="40">
        <v>11.25</v>
      </c>
      <c r="H57" s="56">
        <v>30.2</v>
      </c>
      <c r="I57" s="40">
        <v>351.98980999999998</v>
      </c>
      <c r="J57" s="40">
        <v>33.432943000000002</v>
      </c>
      <c r="K57" s="41">
        <v>1.616458</v>
      </c>
      <c r="L57" s="41">
        <f t="shared" si="0"/>
        <v>316.94040899999993</v>
      </c>
      <c r="M57" s="57">
        <v>304.91952600000002</v>
      </c>
      <c r="N57" s="41">
        <v>27.760106</v>
      </c>
      <c r="O57" s="41">
        <v>1.613885</v>
      </c>
      <c r="P57" s="53">
        <f t="shared" si="1"/>
        <v>275.54553500000003</v>
      </c>
      <c r="Q57" s="5"/>
      <c r="R57" s="5"/>
      <c r="S57" s="5"/>
      <c r="T57" s="5"/>
    </row>
    <row r="58" spans="1:20" x14ac:dyDescent="0.2">
      <c r="A58" s="52"/>
      <c r="B58" s="40">
        <v>53</v>
      </c>
      <c r="C58" s="55">
        <v>1248.4710379999999</v>
      </c>
      <c r="D58" s="55">
        <v>1047.1900969999999</v>
      </c>
      <c r="E58" s="40">
        <v>48.424537999999998</v>
      </c>
      <c r="F58" s="40">
        <v>954.447903</v>
      </c>
      <c r="G58" s="40">
        <v>0</v>
      </c>
      <c r="H58" s="56">
        <v>33.067489000000002</v>
      </c>
      <c r="I58" s="40">
        <v>935.92039399999999</v>
      </c>
      <c r="J58" s="40">
        <v>64.631732</v>
      </c>
      <c r="K58" s="41">
        <v>17.056889999999999</v>
      </c>
      <c r="L58" s="41">
        <f t="shared" si="0"/>
        <v>854.23177199999998</v>
      </c>
      <c r="M58" s="57">
        <v>819.48943399999996</v>
      </c>
      <c r="N58" s="41">
        <v>51.791980000000002</v>
      </c>
      <c r="O58" s="41">
        <v>15.056893000000001</v>
      </c>
      <c r="P58" s="53">
        <f t="shared" si="1"/>
        <v>752.64056100000005</v>
      </c>
      <c r="Q58" s="5"/>
      <c r="R58" s="5"/>
      <c r="S58" s="5"/>
      <c r="T58" s="5"/>
    </row>
    <row r="59" spans="1:20" x14ac:dyDescent="0.2">
      <c r="A59" s="52"/>
      <c r="B59" s="40">
        <v>54</v>
      </c>
      <c r="C59" s="55">
        <v>2921.4057440000001</v>
      </c>
      <c r="D59" s="55">
        <v>2250.3146660000002</v>
      </c>
      <c r="E59" s="40">
        <v>10.427835999999999</v>
      </c>
      <c r="F59" s="40">
        <v>2159.5664160000001</v>
      </c>
      <c r="G59" s="40">
        <v>25.363636</v>
      </c>
      <c r="H59" s="56">
        <v>53.456895000000003</v>
      </c>
      <c r="I59" s="40">
        <v>1887.5919710000001</v>
      </c>
      <c r="J59" s="40">
        <v>100.707829</v>
      </c>
      <c r="K59" s="41">
        <v>61.395529000000003</v>
      </c>
      <c r="L59" s="41">
        <f t="shared" si="0"/>
        <v>1725.4886130000002</v>
      </c>
      <c r="M59" s="57">
        <v>1750.912996</v>
      </c>
      <c r="N59" s="41">
        <v>91.118054999999998</v>
      </c>
      <c r="O59" s="41">
        <v>56.788741000000002</v>
      </c>
      <c r="P59" s="53">
        <f t="shared" si="1"/>
        <v>1603.0062</v>
      </c>
      <c r="Q59" s="5"/>
      <c r="R59" s="5"/>
      <c r="S59" s="5"/>
      <c r="T59" s="5"/>
    </row>
    <row r="60" spans="1:20" x14ac:dyDescent="0.2">
      <c r="A60" s="52"/>
      <c r="B60" s="40">
        <v>55</v>
      </c>
      <c r="C60" s="55">
        <v>403.05794400000002</v>
      </c>
      <c r="D60" s="55">
        <v>364.08054900000002</v>
      </c>
      <c r="E60" s="40">
        <v>56.938772</v>
      </c>
      <c r="F60" s="40">
        <v>284.829274</v>
      </c>
      <c r="G60" s="40">
        <v>2</v>
      </c>
      <c r="H60" s="56">
        <v>20.3125</v>
      </c>
      <c r="I60" s="40">
        <v>257.105796</v>
      </c>
      <c r="J60" s="40">
        <v>13.317144000000001</v>
      </c>
      <c r="K60" s="41">
        <v>0.96913499999999997</v>
      </c>
      <c r="L60" s="41">
        <f t="shared" si="0"/>
        <v>242.81951699999999</v>
      </c>
      <c r="M60" s="57">
        <v>215.84620000000001</v>
      </c>
      <c r="N60" s="41">
        <v>8.1028649999999995</v>
      </c>
      <c r="O60" s="41">
        <v>0.96913499999999997</v>
      </c>
      <c r="P60" s="53">
        <f t="shared" si="1"/>
        <v>206.77420000000001</v>
      </c>
      <c r="Q60" s="5"/>
      <c r="R60" s="5"/>
      <c r="S60" s="5"/>
      <c r="T60" s="5"/>
    </row>
    <row r="61" spans="1:20" x14ac:dyDescent="0.2">
      <c r="A61" s="52"/>
      <c r="B61" s="40">
        <v>56</v>
      </c>
      <c r="C61" s="55">
        <v>1845.2205329999999</v>
      </c>
      <c r="D61" s="55">
        <v>1315.3575860000001</v>
      </c>
      <c r="E61" s="40">
        <v>230.44731100000001</v>
      </c>
      <c r="F61" s="40">
        <v>1040.593566</v>
      </c>
      <c r="G61" s="40">
        <v>2.4</v>
      </c>
      <c r="H61" s="56">
        <v>38.916670000000003</v>
      </c>
      <c r="I61" s="40">
        <v>1140.000006</v>
      </c>
      <c r="J61" s="40">
        <v>197.146231</v>
      </c>
      <c r="K61" s="41">
        <v>12.665706999999999</v>
      </c>
      <c r="L61" s="41">
        <f t="shared" si="0"/>
        <v>930.18806800000004</v>
      </c>
      <c r="M61" s="57">
        <v>1020.008818</v>
      </c>
      <c r="N61" s="41">
        <v>154.58352099999999</v>
      </c>
      <c r="O61" s="41">
        <v>12.420013000000001</v>
      </c>
      <c r="P61" s="53">
        <f t="shared" si="1"/>
        <v>853.00528399999996</v>
      </c>
      <c r="Q61" s="5"/>
      <c r="R61" s="5"/>
      <c r="S61" s="5"/>
      <c r="T61" s="5"/>
    </row>
    <row r="62" spans="1:20" x14ac:dyDescent="0.2">
      <c r="A62" s="52"/>
      <c r="B62" s="40">
        <v>57</v>
      </c>
      <c r="C62" s="55">
        <v>637.50222599999995</v>
      </c>
      <c r="D62" s="55">
        <v>579.24399600000004</v>
      </c>
      <c r="E62" s="40">
        <v>3.837208</v>
      </c>
      <c r="F62" s="40">
        <v>536.65679899999998</v>
      </c>
      <c r="G62" s="40">
        <v>0</v>
      </c>
      <c r="H62" s="56">
        <v>38.750019999999999</v>
      </c>
      <c r="I62" s="40">
        <v>711.936014</v>
      </c>
      <c r="J62" s="40">
        <v>31.886134999999999</v>
      </c>
      <c r="K62" s="41">
        <v>7.7868519999999997</v>
      </c>
      <c r="L62" s="41">
        <f t="shared" si="0"/>
        <v>672.26302700000008</v>
      </c>
      <c r="M62" s="57">
        <v>670.94322699999998</v>
      </c>
      <c r="N62" s="41">
        <v>31.866942000000002</v>
      </c>
      <c r="O62" s="41">
        <v>7.7517649999999998</v>
      </c>
      <c r="P62" s="53">
        <f t="shared" si="1"/>
        <v>631.32452000000001</v>
      </c>
      <c r="Q62" s="5"/>
      <c r="R62" s="5"/>
      <c r="S62" s="5"/>
      <c r="T62" s="5"/>
    </row>
    <row r="63" spans="1:20" x14ac:dyDescent="0.2">
      <c r="A63" s="52"/>
      <c r="B63" s="40">
        <v>58</v>
      </c>
      <c r="C63" s="55">
        <v>5205.5914659999999</v>
      </c>
      <c r="D63" s="55">
        <v>4948.2308919999996</v>
      </c>
      <c r="E63" s="40">
        <v>114.182348</v>
      </c>
      <c r="F63" s="40">
        <v>4608.9338280000002</v>
      </c>
      <c r="G63" s="40">
        <v>2</v>
      </c>
      <c r="H63" s="56">
        <v>180.365295</v>
      </c>
      <c r="I63" s="40">
        <v>4958.8344809999999</v>
      </c>
      <c r="J63" s="40">
        <v>164.13008099999999</v>
      </c>
      <c r="K63" s="41">
        <v>93.168850000000006</v>
      </c>
      <c r="L63" s="41">
        <f t="shared" si="0"/>
        <v>4701.5355499999996</v>
      </c>
      <c r="M63" s="57">
        <v>4695.3661380000003</v>
      </c>
      <c r="N63" s="41">
        <v>157.274494</v>
      </c>
      <c r="O63" s="41">
        <v>89.901078999999996</v>
      </c>
      <c r="P63" s="53">
        <f t="shared" si="1"/>
        <v>4448.1905649999999</v>
      </c>
      <c r="Q63" s="5"/>
      <c r="R63" s="5"/>
      <c r="S63" s="5"/>
      <c r="T63" s="5"/>
    </row>
    <row r="64" spans="1:20" x14ac:dyDescent="0.2">
      <c r="A64" s="52"/>
      <c r="B64" s="40">
        <v>59</v>
      </c>
      <c r="C64" s="55">
        <v>5372.8509089999998</v>
      </c>
      <c r="D64" s="55">
        <v>3859.2872010000001</v>
      </c>
      <c r="E64" s="40">
        <v>246.11652699999999</v>
      </c>
      <c r="F64" s="40">
        <v>3344.0031260000001</v>
      </c>
      <c r="G64" s="40">
        <v>35.000008000000001</v>
      </c>
      <c r="H64" s="56">
        <v>205.16794200000001</v>
      </c>
      <c r="I64" s="40">
        <v>3957.9999400000002</v>
      </c>
      <c r="J64" s="40">
        <v>290.08766900000001</v>
      </c>
      <c r="K64" s="41">
        <v>230.46965599999999</v>
      </c>
      <c r="L64" s="41">
        <f t="shared" si="0"/>
        <v>3437.4426149999999</v>
      </c>
      <c r="M64" s="57">
        <v>3641.9972939999998</v>
      </c>
      <c r="N64" s="41">
        <v>265.290008</v>
      </c>
      <c r="O64" s="41">
        <v>209.41721699999999</v>
      </c>
      <c r="P64" s="53">
        <f t="shared" si="1"/>
        <v>3167.2900689999997</v>
      </c>
      <c r="Q64" s="5"/>
      <c r="R64" s="5"/>
      <c r="S64" s="5"/>
      <c r="T64" s="5"/>
    </row>
    <row r="65" spans="1:20" x14ac:dyDescent="0.2">
      <c r="A65" s="52"/>
      <c r="B65" s="40">
        <v>60</v>
      </c>
      <c r="C65" s="55">
        <v>9904.1053460000003</v>
      </c>
      <c r="D65" s="55">
        <v>7091.2553859999998</v>
      </c>
      <c r="E65" s="40">
        <v>940.15845899999999</v>
      </c>
      <c r="F65" s="40">
        <v>5629.8206959999998</v>
      </c>
      <c r="G65" s="40">
        <v>67.715031999999994</v>
      </c>
      <c r="H65" s="56">
        <v>340.052616</v>
      </c>
      <c r="I65" s="40">
        <v>6298.4763839999996</v>
      </c>
      <c r="J65" s="40">
        <v>838.53123800000003</v>
      </c>
      <c r="K65" s="41">
        <v>132.43186299999999</v>
      </c>
      <c r="L65" s="41">
        <f t="shared" si="0"/>
        <v>5327.5132830000002</v>
      </c>
      <c r="M65" s="57">
        <v>5594.0670289999998</v>
      </c>
      <c r="N65" s="41">
        <v>692.06839400000001</v>
      </c>
      <c r="O65" s="41">
        <v>114.15872</v>
      </c>
      <c r="P65" s="53">
        <f t="shared" si="1"/>
        <v>4787.8399149999996</v>
      </c>
      <c r="Q65" s="5"/>
      <c r="R65" s="5"/>
      <c r="S65" s="5"/>
      <c r="T65" s="5"/>
    </row>
    <row r="66" spans="1:20" x14ac:dyDescent="0.2">
      <c r="A66" s="52"/>
      <c r="B66" s="40">
        <v>61</v>
      </c>
      <c r="C66" s="55">
        <v>3706.2468610000001</v>
      </c>
      <c r="D66" s="55">
        <v>2850.2527089999999</v>
      </c>
      <c r="E66" s="40">
        <v>508.93199600000003</v>
      </c>
      <c r="F66" s="40">
        <v>2129.28469</v>
      </c>
      <c r="G66" s="40">
        <v>4</v>
      </c>
      <c r="H66" s="56">
        <v>153.03615300000001</v>
      </c>
      <c r="I66" s="40">
        <v>2507.0515700000001</v>
      </c>
      <c r="J66" s="40">
        <v>178.71919600000001</v>
      </c>
      <c r="K66" s="41">
        <v>71.611877000000007</v>
      </c>
      <c r="L66" s="41">
        <f t="shared" si="0"/>
        <v>2256.7204970000003</v>
      </c>
      <c r="M66" s="57">
        <v>2274.0050120000001</v>
      </c>
      <c r="N66" s="41">
        <v>151.01562300000001</v>
      </c>
      <c r="O66" s="41">
        <v>59.254818</v>
      </c>
      <c r="P66" s="53">
        <f t="shared" si="1"/>
        <v>2063.7345710000004</v>
      </c>
      <c r="Q66" s="5"/>
      <c r="R66" s="5"/>
      <c r="S66" s="5"/>
      <c r="T66" s="5"/>
    </row>
    <row r="67" spans="1:20" x14ac:dyDescent="0.2">
      <c r="A67" s="52"/>
      <c r="B67" s="40">
        <v>62</v>
      </c>
      <c r="C67" s="55">
        <v>4156.6594580000001</v>
      </c>
      <c r="D67" s="55">
        <v>3190.4339629999999</v>
      </c>
      <c r="E67" s="40">
        <v>327.64322199999998</v>
      </c>
      <c r="F67" s="40">
        <v>2568.2766499999998</v>
      </c>
      <c r="G67" s="40">
        <v>106.58801699999999</v>
      </c>
      <c r="H67" s="56">
        <v>159.934641</v>
      </c>
      <c r="I67" s="40">
        <v>3077.6899309999999</v>
      </c>
      <c r="J67" s="40">
        <v>249.197034</v>
      </c>
      <c r="K67" s="41">
        <v>78.394594999999995</v>
      </c>
      <c r="L67" s="41">
        <f t="shared" si="0"/>
        <v>2750.0983019999999</v>
      </c>
      <c r="M67" s="57">
        <v>2771.163168</v>
      </c>
      <c r="N67" s="41">
        <v>202.31748200000001</v>
      </c>
      <c r="O67" s="41">
        <v>71.496217999999999</v>
      </c>
      <c r="P67" s="53">
        <f t="shared" si="1"/>
        <v>2497.3494680000003</v>
      </c>
      <c r="Q67" s="5"/>
      <c r="R67" s="5"/>
      <c r="S67" s="5"/>
      <c r="T67" s="5"/>
    </row>
    <row r="68" spans="1:20" x14ac:dyDescent="0.2">
      <c r="A68" s="52"/>
      <c r="B68" s="40">
        <v>63</v>
      </c>
      <c r="C68" s="55">
        <v>7434.2407139999996</v>
      </c>
      <c r="D68" s="55">
        <v>5310.2311339999997</v>
      </c>
      <c r="E68" s="40">
        <v>720.27140199999997</v>
      </c>
      <c r="F68" s="40">
        <v>4134.3297949999996</v>
      </c>
      <c r="G68" s="40">
        <v>28.444441999999999</v>
      </c>
      <c r="H68" s="56">
        <v>250.367074</v>
      </c>
      <c r="I68" s="40">
        <v>4768.9487980000004</v>
      </c>
      <c r="J68" s="40">
        <v>562.13003500000002</v>
      </c>
      <c r="K68" s="41">
        <v>95.792693</v>
      </c>
      <c r="L68" s="41">
        <f t="shared" si="0"/>
        <v>4111.0260699999999</v>
      </c>
      <c r="M68" s="57">
        <v>4250.0257629999996</v>
      </c>
      <c r="N68" s="41">
        <v>466.444996</v>
      </c>
      <c r="O68" s="41">
        <v>85.618834000000007</v>
      </c>
      <c r="P68" s="53">
        <f t="shared" si="1"/>
        <v>3697.9619329999996</v>
      </c>
      <c r="Q68" s="5"/>
      <c r="R68" s="5"/>
      <c r="S68" s="5"/>
      <c r="T68" s="5"/>
    </row>
    <row r="69" spans="1:20" x14ac:dyDescent="0.2">
      <c r="A69" s="52"/>
      <c r="B69" s="40">
        <v>64</v>
      </c>
      <c r="C69" s="55">
        <v>11274.118259999999</v>
      </c>
      <c r="D69" s="55">
        <v>8972.6818340000009</v>
      </c>
      <c r="E69" s="40">
        <v>628.41090299999996</v>
      </c>
      <c r="F69" s="40">
        <v>7672.1596159999999</v>
      </c>
      <c r="G69" s="40">
        <v>53.908152999999999</v>
      </c>
      <c r="H69" s="56">
        <v>485.182953</v>
      </c>
      <c r="I69" s="40">
        <v>8195.0737140000001</v>
      </c>
      <c r="J69" s="40">
        <v>786.42325400000004</v>
      </c>
      <c r="K69" s="41">
        <v>182.36076499999999</v>
      </c>
      <c r="L69" s="41">
        <f t="shared" si="0"/>
        <v>7226.2896949999995</v>
      </c>
      <c r="M69" s="57">
        <v>7404.9608040000003</v>
      </c>
      <c r="N69" s="41">
        <v>643.91584699999999</v>
      </c>
      <c r="O69" s="41">
        <v>164.77119300000001</v>
      </c>
      <c r="P69" s="53">
        <f t="shared" si="1"/>
        <v>6596.2737640000005</v>
      </c>
      <c r="Q69" s="5"/>
      <c r="R69" s="5"/>
      <c r="S69" s="5"/>
      <c r="T69" s="5"/>
    </row>
    <row r="70" spans="1:20" x14ac:dyDescent="0.2">
      <c r="A70" s="52"/>
      <c r="B70" s="40">
        <v>65</v>
      </c>
      <c r="C70" s="55">
        <v>5304.9241599999996</v>
      </c>
      <c r="D70" s="55">
        <v>4258.4040510000004</v>
      </c>
      <c r="E70" s="40">
        <v>131.137767</v>
      </c>
      <c r="F70" s="40">
        <v>3884.388563</v>
      </c>
      <c r="G70" s="40">
        <v>48.754292</v>
      </c>
      <c r="H70" s="56">
        <v>146.35674599999999</v>
      </c>
      <c r="I70" s="40">
        <v>3321.9025630000001</v>
      </c>
      <c r="J70" s="40">
        <v>197.417843</v>
      </c>
      <c r="K70" s="41">
        <v>58.212147999999999</v>
      </c>
      <c r="L70" s="41">
        <f t="shared" si="0"/>
        <v>3066.2725719999999</v>
      </c>
      <c r="M70" s="57">
        <v>3052.3443889999999</v>
      </c>
      <c r="N70" s="41">
        <v>172.34096199999999</v>
      </c>
      <c r="O70" s="41">
        <v>53.372028999999998</v>
      </c>
      <c r="P70" s="53">
        <f t="shared" si="1"/>
        <v>2826.6313979999995</v>
      </c>
      <c r="Q70" s="5"/>
      <c r="R70" s="5"/>
      <c r="S70" s="5"/>
      <c r="T70" s="5"/>
    </row>
    <row r="71" spans="1:20" x14ac:dyDescent="0.2">
      <c r="A71" s="52"/>
      <c r="B71" s="40">
        <v>66</v>
      </c>
      <c r="C71" s="55">
        <v>734.00002199999994</v>
      </c>
      <c r="D71" s="55">
        <v>675.00001499999996</v>
      </c>
      <c r="E71" s="40">
        <v>30.000005000000002</v>
      </c>
      <c r="F71" s="40">
        <v>580.000137</v>
      </c>
      <c r="G71" s="40">
        <v>0</v>
      </c>
      <c r="H71" s="56">
        <v>0</v>
      </c>
      <c r="I71" s="40">
        <v>465.00000499999999</v>
      </c>
      <c r="J71" s="40">
        <v>48.960438000000003</v>
      </c>
      <c r="K71" s="41">
        <v>5.2084640000000002</v>
      </c>
      <c r="L71" s="41">
        <f t="shared" ref="L71:L100" si="2">I71-J71-K71</f>
        <v>410.83110299999998</v>
      </c>
      <c r="M71" s="57">
        <v>420.438714</v>
      </c>
      <c r="N71" s="41">
        <v>40.263514999999998</v>
      </c>
      <c r="O71" s="41">
        <v>4.9191029999999998</v>
      </c>
      <c r="P71" s="53">
        <f t="shared" ref="P71:P100" si="3">M71-N71-O71</f>
        <v>375.25609600000001</v>
      </c>
      <c r="Q71" s="5"/>
      <c r="R71" s="5"/>
      <c r="S71" s="5"/>
      <c r="T71" s="5"/>
    </row>
    <row r="72" spans="1:20" x14ac:dyDescent="0.2">
      <c r="A72" s="52"/>
      <c r="B72" s="40">
        <v>67</v>
      </c>
      <c r="C72" s="55">
        <v>3168.8222190000001</v>
      </c>
      <c r="D72" s="55">
        <v>2709.8813749999999</v>
      </c>
      <c r="E72" s="40">
        <v>282.367502</v>
      </c>
      <c r="F72" s="40">
        <v>2307.5136680000001</v>
      </c>
      <c r="G72" s="40">
        <v>10</v>
      </c>
      <c r="H72" s="56">
        <v>105.000051</v>
      </c>
      <c r="I72" s="40">
        <v>2064.9999309999998</v>
      </c>
      <c r="J72" s="40">
        <v>193.74891099999999</v>
      </c>
      <c r="K72" s="41">
        <v>32.850020999999998</v>
      </c>
      <c r="L72" s="41">
        <f t="shared" si="2"/>
        <v>1838.400999</v>
      </c>
      <c r="M72" s="57">
        <v>1878.1481799999999</v>
      </c>
      <c r="N72" s="41">
        <v>157.778773</v>
      </c>
      <c r="O72" s="41">
        <v>31.110244999999999</v>
      </c>
      <c r="P72" s="53">
        <f t="shared" si="3"/>
        <v>1689.2591619999998</v>
      </c>
      <c r="Q72" s="5"/>
      <c r="R72" s="5"/>
      <c r="S72" s="5"/>
      <c r="T72" s="5"/>
    </row>
    <row r="73" spans="1:20" x14ac:dyDescent="0.2">
      <c r="A73" s="52"/>
      <c r="B73" s="40">
        <v>68</v>
      </c>
      <c r="C73" s="55">
        <v>12286.375914</v>
      </c>
      <c r="D73" s="55">
        <v>6742.927944</v>
      </c>
      <c r="E73" s="40">
        <v>1590.694966</v>
      </c>
      <c r="F73" s="40">
        <v>4777.6327849999998</v>
      </c>
      <c r="G73" s="40">
        <v>216.60006100000001</v>
      </c>
      <c r="H73" s="56">
        <v>108.00000300000001</v>
      </c>
      <c r="I73" s="40">
        <v>5215.9999779999998</v>
      </c>
      <c r="J73" s="40">
        <v>1217.5559800000001</v>
      </c>
      <c r="K73" s="41">
        <v>47.116222</v>
      </c>
      <c r="L73" s="41">
        <f t="shared" si="2"/>
        <v>3951.3277759999996</v>
      </c>
      <c r="M73" s="57">
        <v>4606.2391699999998</v>
      </c>
      <c r="N73" s="41">
        <v>963.03485999999998</v>
      </c>
      <c r="O73" s="41">
        <v>42.358936999999997</v>
      </c>
      <c r="P73" s="53">
        <f t="shared" si="3"/>
        <v>3600.8453730000001</v>
      </c>
      <c r="Q73" s="5"/>
      <c r="R73" s="5"/>
      <c r="S73" s="5"/>
      <c r="T73" s="5"/>
    </row>
    <row r="74" spans="1:20" x14ac:dyDescent="0.2">
      <c r="A74" s="52"/>
      <c r="B74" s="40">
        <v>69</v>
      </c>
      <c r="C74" s="55">
        <v>4834.495696</v>
      </c>
      <c r="D74" s="55">
        <v>3663.3587010000001</v>
      </c>
      <c r="E74" s="40">
        <v>474.62016599999998</v>
      </c>
      <c r="F74" s="40">
        <v>3026.1778530000001</v>
      </c>
      <c r="G74" s="40">
        <v>60</v>
      </c>
      <c r="H74" s="56">
        <v>88.999994999999998</v>
      </c>
      <c r="I74" s="40">
        <v>3012.0118320000001</v>
      </c>
      <c r="J74" s="40">
        <v>574.46938999999998</v>
      </c>
      <c r="K74" s="41">
        <v>33.065396</v>
      </c>
      <c r="L74" s="41">
        <f t="shared" si="2"/>
        <v>2404.477046</v>
      </c>
      <c r="M74" s="57">
        <v>2674.5441179999998</v>
      </c>
      <c r="N74" s="41">
        <v>463.66268400000001</v>
      </c>
      <c r="O74" s="41">
        <v>29.229887999999999</v>
      </c>
      <c r="P74" s="53">
        <f t="shared" si="3"/>
        <v>2181.6515460000001</v>
      </c>
      <c r="Q74" s="5"/>
      <c r="R74" s="5"/>
      <c r="S74" s="5"/>
      <c r="T74" s="5"/>
    </row>
    <row r="75" spans="1:20" x14ac:dyDescent="0.2">
      <c r="A75" s="52"/>
      <c r="B75" s="40">
        <v>70</v>
      </c>
      <c r="C75" s="55">
        <v>10656.329387</v>
      </c>
      <c r="D75" s="55">
        <v>8634.1245039999994</v>
      </c>
      <c r="E75" s="40">
        <v>1311.766924</v>
      </c>
      <c r="F75" s="40">
        <v>6825.6399039999997</v>
      </c>
      <c r="G75" s="40">
        <v>98.200006000000002</v>
      </c>
      <c r="H75" s="56">
        <v>290.48886900000002</v>
      </c>
      <c r="I75" s="40">
        <v>7727.6146719999997</v>
      </c>
      <c r="J75" s="40">
        <v>745.21954400000004</v>
      </c>
      <c r="K75" s="41">
        <v>83.432578000000007</v>
      </c>
      <c r="L75" s="41">
        <f t="shared" si="2"/>
        <v>6898.9625500000002</v>
      </c>
      <c r="M75" s="57">
        <v>7078.3058330000003</v>
      </c>
      <c r="N75" s="41">
        <v>646.03440000000001</v>
      </c>
      <c r="O75" s="41">
        <v>73.384533000000005</v>
      </c>
      <c r="P75" s="53">
        <f t="shared" si="3"/>
        <v>6358.8868999999995</v>
      </c>
      <c r="Q75" s="5"/>
      <c r="R75" s="5"/>
      <c r="S75" s="5"/>
      <c r="T75" s="5"/>
    </row>
    <row r="76" spans="1:20" x14ac:dyDescent="0.2">
      <c r="A76" s="52"/>
      <c r="B76" s="40">
        <v>71</v>
      </c>
      <c r="C76" s="55">
        <v>2789.595323</v>
      </c>
      <c r="D76" s="55">
        <v>2391.435403</v>
      </c>
      <c r="E76" s="40">
        <v>225.99588700000001</v>
      </c>
      <c r="F76" s="40">
        <v>2099.637295</v>
      </c>
      <c r="G76" s="40">
        <v>0.8</v>
      </c>
      <c r="H76" s="56">
        <v>47.456572999999999</v>
      </c>
      <c r="I76" s="40">
        <v>1911.3734790000001</v>
      </c>
      <c r="J76" s="40">
        <v>123.004107</v>
      </c>
      <c r="K76" s="41">
        <v>30.927771</v>
      </c>
      <c r="L76" s="41">
        <f t="shared" si="2"/>
        <v>1757.4416010000002</v>
      </c>
      <c r="M76" s="57">
        <v>1756.476363</v>
      </c>
      <c r="N76" s="41">
        <v>106.006955</v>
      </c>
      <c r="O76" s="41">
        <v>26.690754999999999</v>
      </c>
      <c r="P76" s="53">
        <f t="shared" si="3"/>
        <v>1623.7786529999998</v>
      </c>
      <c r="Q76" s="5"/>
      <c r="R76" s="5"/>
      <c r="S76" s="5"/>
      <c r="T76" s="5"/>
    </row>
    <row r="77" spans="1:20" x14ac:dyDescent="0.2">
      <c r="A77" s="52"/>
      <c r="B77" s="40">
        <v>72</v>
      </c>
      <c r="C77" s="55">
        <v>1672.8640780000001</v>
      </c>
      <c r="D77" s="55">
        <v>1633.945485</v>
      </c>
      <c r="E77" s="40">
        <v>52.457178999999996</v>
      </c>
      <c r="F77" s="40">
        <v>1563.988261</v>
      </c>
      <c r="G77" s="40">
        <v>0</v>
      </c>
      <c r="H77" s="56">
        <v>0</v>
      </c>
      <c r="I77" s="40">
        <v>1376.00001</v>
      </c>
      <c r="J77" s="40">
        <v>70.607519999999994</v>
      </c>
      <c r="K77" s="41">
        <v>18.069141999999999</v>
      </c>
      <c r="L77" s="41">
        <f t="shared" si="2"/>
        <v>1287.3233479999999</v>
      </c>
      <c r="M77" s="57">
        <v>1308.477603</v>
      </c>
      <c r="N77" s="41">
        <v>63.844555999999997</v>
      </c>
      <c r="O77" s="41">
        <v>16.297888</v>
      </c>
      <c r="P77" s="53">
        <f t="shared" si="3"/>
        <v>1228.335159</v>
      </c>
      <c r="Q77" s="5"/>
      <c r="R77" s="5"/>
      <c r="S77" s="5"/>
      <c r="T77" s="5"/>
    </row>
    <row r="78" spans="1:20" x14ac:dyDescent="0.2">
      <c r="A78" s="52"/>
      <c r="B78" s="40">
        <v>73</v>
      </c>
      <c r="C78" s="55">
        <v>421.48573199999998</v>
      </c>
      <c r="D78" s="55">
        <v>237.664323</v>
      </c>
      <c r="E78" s="40">
        <v>47.136400999999999</v>
      </c>
      <c r="F78" s="40">
        <v>185.26477</v>
      </c>
      <c r="G78" s="40">
        <v>0</v>
      </c>
      <c r="H78" s="56">
        <v>5.2631569999999996</v>
      </c>
      <c r="I78" s="40">
        <v>245.00003699999999</v>
      </c>
      <c r="J78" s="40">
        <v>39.042006999999998</v>
      </c>
      <c r="K78" s="41">
        <v>2.7674430000000001</v>
      </c>
      <c r="L78" s="41">
        <f t="shared" si="2"/>
        <v>203.19058699999999</v>
      </c>
      <c r="M78" s="57">
        <v>217.15632299999999</v>
      </c>
      <c r="N78" s="41">
        <v>34.641069000000002</v>
      </c>
      <c r="O78" s="41">
        <v>2.7674430000000001</v>
      </c>
      <c r="P78" s="53">
        <f t="shared" si="3"/>
        <v>179.74781099999996</v>
      </c>
      <c r="Q78" s="5"/>
      <c r="R78" s="5"/>
      <c r="S78" s="5"/>
      <c r="T78" s="5"/>
    </row>
    <row r="79" spans="1:20" x14ac:dyDescent="0.2">
      <c r="A79" s="52"/>
      <c r="B79" s="40">
        <v>74</v>
      </c>
      <c r="C79" s="55">
        <v>423.32832100000002</v>
      </c>
      <c r="D79" s="55">
        <v>300.90087899999997</v>
      </c>
      <c r="E79" s="40">
        <v>32.376902999999999</v>
      </c>
      <c r="F79" s="40">
        <v>263.22604999999999</v>
      </c>
      <c r="G79" s="40">
        <v>0</v>
      </c>
      <c r="H79" s="56">
        <v>3.9342060000000001</v>
      </c>
      <c r="I79" s="40">
        <v>211</v>
      </c>
      <c r="J79" s="40">
        <v>32.720151000000001</v>
      </c>
      <c r="K79" s="41">
        <v>3.0746359999999999</v>
      </c>
      <c r="L79" s="41">
        <f t="shared" si="2"/>
        <v>175.20521300000001</v>
      </c>
      <c r="M79" s="57">
        <v>185.669848</v>
      </c>
      <c r="N79" s="41">
        <v>28.294221</v>
      </c>
      <c r="O79" s="41">
        <v>3.0575899999999998</v>
      </c>
      <c r="P79" s="53">
        <f t="shared" si="3"/>
        <v>154.318037</v>
      </c>
      <c r="Q79" s="5"/>
      <c r="R79" s="5"/>
      <c r="S79" s="5"/>
      <c r="T79" s="5"/>
    </row>
    <row r="80" spans="1:20" x14ac:dyDescent="0.2">
      <c r="A80" s="52"/>
      <c r="B80" s="40">
        <v>75</v>
      </c>
      <c r="C80" s="55">
        <v>142.10959099999999</v>
      </c>
      <c r="D80" s="55">
        <v>114.376634</v>
      </c>
      <c r="E80" s="40">
        <v>31.232890000000001</v>
      </c>
      <c r="F80" s="40">
        <v>80.286580000000001</v>
      </c>
      <c r="G80" s="40">
        <v>0</v>
      </c>
      <c r="H80" s="56">
        <v>2.8571399999999998</v>
      </c>
      <c r="I80" s="40">
        <v>167</v>
      </c>
      <c r="J80" s="40">
        <v>33.739795000000001</v>
      </c>
      <c r="K80" s="41">
        <v>6.3269640000000003</v>
      </c>
      <c r="L80" s="41">
        <f t="shared" si="2"/>
        <v>126.93324099999998</v>
      </c>
      <c r="M80" s="57">
        <v>141.20342400000001</v>
      </c>
      <c r="N80" s="41">
        <v>25.659807000000001</v>
      </c>
      <c r="O80" s="41">
        <v>5.5940089999999998</v>
      </c>
      <c r="P80" s="53">
        <f t="shared" si="3"/>
        <v>109.94960800000001</v>
      </c>
      <c r="Q80" s="5"/>
      <c r="R80" s="5"/>
      <c r="S80" s="5"/>
      <c r="T80" s="5"/>
    </row>
    <row r="81" spans="1:20" x14ac:dyDescent="0.2">
      <c r="A81" s="52"/>
      <c r="B81" s="40">
        <v>76</v>
      </c>
      <c r="C81" s="55">
        <v>1096.821727</v>
      </c>
      <c r="D81" s="55">
        <v>802.94281699999999</v>
      </c>
      <c r="E81" s="40">
        <v>65.824423999999993</v>
      </c>
      <c r="F81" s="40">
        <v>678.97823000000005</v>
      </c>
      <c r="G81" s="40">
        <v>4.9523780000000004</v>
      </c>
      <c r="H81" s="56">
        <v>10.18783</v>
      </c>
      <c r="I81" s="40">
        <v>577.99999200000002</v>
      </c>
      <c r="J81" s="40">
        <v>41.748699999999999</v>
      </c>
      <c r="K81" s="41">
        <v>7.9157500000000001</v>
      </c>
      <c r="L81" s="41">
        <f t="shared" si="2"/>
        <v>528.33554200000003</v>
      </c>
      <c r="M81" s="57">
        <v>535.06199500000002</v>
      </c>
      <c r="N81" s="41">
        <v>34.099165999999997</v>
      </c>
      <c r="O81" s="41">
        <v>7.2930400000000004</v>
      </c>
      <c r="P81" s="53">
        <f t="shared" si="3"/>
        <v>493.66978900000004</v>
      </c>
      <c r="Q81" s="5"/>
      <c r="R81" s="5"/>
      <c r="S81" s="5"/>
      <c r="T81" s="5"/>
    </row>
    <row r="82" spans="1:20" x14ac:dyDescent="0.2">
      <c r="A82" s="52"/>
      <c r="B82" s="40">
        <v>77</v>
      </c>
      <c r="C82" s="55">
        <v>1081.287883</v>
      </c>
      <c r="D82" s="55">
        <v>850.741445</v>
      </c>
      <c r="E82" s="40">
        <v>90.496718999999999</v>
      </c>
      <c r="F82" s="40">
        <v>681.13914499999998</v>
      </c>
      <c r="G82" s="40">
        <v>5.9425379999999999</v>
      </c>
      <c r="H82" s="56">
        <v>62.993654999999997</v>
      </c>
      <c r="I82" s="40">
        <v>656.13048500000002</v>
      </c>
      <c r="J82" s="40">
        <v>90.971404000000007</v>
      </c>
      <c r="K82" s="41">
        <v>28.580110999999999</v>
      </c>
      <c r="L82" s="41">
        <f t="shared" si="2"/>
        <v>536.57897000000003</v>
      </c>
      <c r="M82" s="57">
        <v>573.30699500000003</v>
      </c>
      <c r="N82" s="41">
        <v>66.998966999999993</v>
      </c>
      <c r="O82" s="41">
        <v>24.382829000000001</v>
      </c>
      <c r="P82" s="53">
        <f t="shared" si="3"/>
        <v>481.92519900000002</v>
      </c>
      <c r="Q82" s="5"/>
      <c r="R82" s="5"/>
      <c r="S82" s="5"/>
      <c r="T82" s="5"/>
    </row>
    <row r="83" spans="1:20" x14ac:dyDescent="0.2">
      <c r="A83" s="52"/>
      <c r="B83" s="40">
        <v>78</v>
      </c>
      <c r="C83" s="55">
        <v>22244.355739999999</v>
      </c>
      <c r="D83" s="55">
        <v>15307.614274</v>
      </c>
      <c r="E83" s="40">
        <v>2357.5217320000002</v>
      </c>
      <c r="F83" s="40">
        <v>11841.353187999999</v>
      </c>
      <c r="G83" s="40">
        <v>218.66668200000001</v>
      </c>
      <c r="H83" s="56">
        <v>815.64371800000004</v>
      </c>
      <c r="I83" s="40">
        <v>13574.999854</v>
      </c>
      <c r="J83" s="40">
        <v>2194.590111</v>
      </c>
      <c r="K83" s="41">
        <v>373.636593</v>
      </c>
      <c r="L83" s="41">
        <f t="shared" si="2"/>
        <v>11006.773150000001</v>
      </c>
      <c r="M83" s="57">
        <v>12165.380711</v>
      </c>
      <c r="N83" s="41">
        <v>1834.820733</v>
      </c>
      <c r="O83" s="41">
        <v>324.12484899999998</v>
      </c>
      <c r="P83" s="53">
        <f t="shared" si="3"/>
        <v>10006.435129</v>
      </c>
      <c r="Q83" s="5"/>
      <c r="R83" s="5"/>
      <c r="S83" s="5"/>
      <c r="T83" s="5"/>
    </row>
    <row r="84" spans="1:20" x14ac:dyDescent="0.2">
      <c r="A84" s="52"/>
      <c r="B84" s="40">
        <v>79</v>
      </c>
      <c r="C84" s="55">
        <v>23034.753806000001</v>
      </c>
      <c r="D84" s="55">
        <v>16809.465409</v>
      </c>
      <c r="E84" s="40">
        <v>2107.8753510000001</v>
      </c>
      <c r="F84" s="40">
        <v>13600.233222999999</v>
      </c>
      <c r="G84" s="40">
        <v>252.714339</v>
      </c>
      <c r="H84" s="56">
        <v>595.75431400000002</v>
      </c>
      <c r="I84" s="40">
        <v>15350.000298999999</v>
      </c>
      <c r="J84" s="40">
        <v>1312.8052889999999</v>
      </c>
      <c r="K84" s="41">
        <v>270.90945900000003</v>
      </c>
      <c r="L84" s="41">
        <f t="shared" si="2"/>
        <v>13766.285550999999</v>
      </c>
      <c r="M84" s="57">
        <v>14080.627994</v>
      </c>
      <c r="N84" s="41">
        <v>1126.054423</v>
      </c>
      <c r="O84" s="41">
        <v>240.13967099999999</v>
      </c>
      <c r="P84" s="53">
        <f t="shared" si="3"/>
        <v>12714.4339</v>
      </c>
      <c r="Q84" s="5"/>
      <c r="R84" s="5"/>
      <c r="S84" s="5"/>
      <c r="T84" s="5"/>
    </row>
    <row r="85" spans="1:20" x14ac:dyDescent="0.2">
      <c r="A85" s="52"/>
      <c r="B85" s="40">
        <v>80</v>
      </c>
      <c r="C85" s="55">
        <v>15093.873532</v>
      </c>
      <c r="D85" s="55">
        <v>10633.579460999999</v>
      </c>
      <c r="E85" s="40">
        <v>1302.0948989999999</v>
      </c>
      <c r="F85" s="40">
        <v>8157.4672280000004</v>
      </c>
      <c r="G85" s="40">
        <v>234.000023</v>
      </c>
      <c r="H85" s="56">
        <v>766.35017700000003</v>
      </c>
      <c r="I85" s="40">
        <v>10288.999951</v>
      </c>
      <c r="J85" s="40">
        <v>1452.0509320000001</v>
      </c>
      <c r="K85" s="41">
        <v>339.91990399999997</v>
      </c>
      <c r="L85" s="41">
        <f t="shared" si="2"/>
        <v>8497.0291149999994</v>
      </c>
      <c r="M85" s="57">
        <v>9346.2829459999994</v>
      </c>
      <c r="N85" s="41">
        <v>1256.637115</v>
      </c>
      <c r="O85" s="41">
        <v>291.08650299999999</v>
      </c>
      <c r="P85" s="53">
        <f t="shared" si="3"/>
        <v>7798.5593279999994</v>
      </c>
      <c r="Q85" s="5"/>
      <c r="R85" s="5"/>
      <c r="S85" s="5"/>
      <c r="T85" s="5"/>
    </row>
    <row r="86" spans="1:20" x14ac:dyDescent="0.2">
      <c r="A86" s="54"/>
      <c r="B86" s="40">
        <v>81</v>
      </c>
      <c r="C86" s="55">
        <v>3257.132083</v>
      </c>
      <c r="D86" s="55">
        <v>2460.2396469999999</v>
      </c>
      <c r="E86" s="40">
        <v>381.31705799999997</v>
      </c>
      <c r="F86" s="40">
        <v>1854.2066910000001</v>
      </c>
      <c r="G86" s="40">
        <v>0</v>
      </c>
      <c r="H86" s="56">
        <v>213.21568500000001</v>
      </c>
      <c r="I86" s="40">
        <v>2263.9999469999998</v>
      </c>
      <c r="J86" s="40">
        <v>175.61054300000001</v>
      </c>
      <c r="K86" s="41">
        <v>38.360227000000002</v>
      </c>
      <c r="L86" s="41">
        <f t="shared" si="2"/>
        <v>2050.0291769999994</v>
      </c>
      <c r="M86" s="57">
        <v>2039.6291679999999</v>
      </c>
      <c r="N86" s="41">
        <v>150.50638900000001</v>
      </c>
      <c r="O86" s="41">
        <v>33.371336999999997</v>
      </c>
      <c r="P86" s="53">
        <f t="shared" si="3"/>
        <v>1855.7514419999998</v>
      </c>
      <c r="Q86" s="5"/>
      <c r="R86" s="5"/>
      <c r="S86" s="5"/>
      <c r="T86" s="5"/>
    </row>
    <row r="87" spans="1:20" x14ac:dyDescent="0.2">
      <c r="A87" s="54"/>
      <c r="B87" s="40">
        <v>82</v>
      </c>
      <c r="C87" s="55">
        <v>9531.3085520000004</v>
      </c>
      <c r="D87" s="55">
        <v>7225.8984559999999</v>
      </c>
      <c r="E87" s="40">
        <v>506.10001999999997</v>
      </c>
      <c r="F87" s="40">
        <v>6359.2824220000002</v>
      </c>
      <c r="G87" s="40">
        <v>68.210524000000007</v>
      </c>
      <c r="H87" s="56">
        <v>157.94485700000001</v>
      </c>
      <c r="I87" s="40">
        <v>5637.0000239999999</v>
      </c>
      <c r="J87" s="40">
        <v>489.22119099999998</v>
      </c>
      <c r="K87" s="41">
        <v>84.801834999999997</v>
      </c>
      <c r="L87" s="41">
        <f t="shared" si="2"/>
        <v>5062.9769980000001</v>
      </c>
      <c r="M87" s="57">
        <v>5124.3887180000002</v>
      </c>
      <c r="N87" s="41">
        <v>411.28327400000001</v>
      </c>
      <c r="O87" s="41">
        <v>75.658223000000007</v>
      </c>
      <c r="P87" s="53">
        <f t="shared" si="3"/>
        <v>4637.4472209999994</v>
      </c>
      <c r="Q87" s="5"/>
      <c r="R87" s="5"/>
      <c r="S87" s="5"/>
      <c r="T87" s="5"/>
    </row>
    <row r="88" spans="1:20" x14ac:dyDescent="0.2">
      <c r="A88" s="54"/>
      <c r="B88" s="40">
        <v>83</v>
      </c>
      <c r="C88" s="55">
        <v>14362.890894</v>
      </c>
      <c r="D88" s="55">
        <v>11056.941315</v>
      </c>
      <c r="E88" s="40">
        <v>1594.66554</v>
      </c>
      <c r="F88" s="40">
        <v>8320.2701529999995</v>
      </c>
      <c r="G88" s="40">
        <v>325.00739399999998</v>
      </c>
      <c r="H88" s="56">
        <v>756.92169999999999</v>
      </c>
      <c r="I88" s="40">
        <v>10051.138926</v>
      </c>
      <c r="J88" s="40">
        <v>1468.0869729999999</v>
      </c>
      <c r="K88" s="41">
        <v>272.70400699999999</v>
      </c>
      <c r="L88" s="41">
        <f t="shared" si="2"/>
        <v>8310.3479459999999</v>
      </c>
      <c r="M88" s="57">
        <v>8885.8423459999995</v>
      </c>
      <c r="N88" s="41">
        <v>1232.79321</v>
      </c>
      <c r="O88" s="41">
        <v>247.42367999999999</v>
      </c>
      <c r="P88" s="53">
        <f t="shared" si="3"/>
        <v>7405.6254559999998</v>
      </c>
      <c r="Q88" s="5"/>
      <c r="R88" s="5"/>
      <c r="S88" s="5"/>
      <c r="T88" s="5"/>
    </row>
    <row r="89" spans="1:20" x14ac:dyDescent="0.2">
      <c r="A89" s="52"/>
      <c r="B89" s="40">
        <v>84</v>
      </c>
      <c r="C89" s="55">
        <v>5315.8664339999996</v>
      </c>
      <c r="D89" s="55">
        <v>3762.2859549999998</v>
      </c>
      <c r="E89" s="40">
        <v>902.821955</v>
      </c>
      <c r="F89" s="40">
        <v>2653.3720530000001</v>
      </c>
      <c r="G89" s="40">
        <v>100.83331200000001</v>
      </c>
      <c r="H89" s="56">
        <v>33.333371999999997</v>
      </c>
      <c r="I89" s="40">
        <v>3254.0725699999998</v>
      </c>
      <c r="J89" s="40">
        <v>664.80835500000001</v>
      </c>
      <c r="K89" s="41">
        <v>53.941712000000003</v>
      </c>
      <c r="L89" s="41">
        <f t="shared" si="2"/>
        <v>2535.3225029999999</v>
      </c>
      <c r="M89" s="57">
        <v>2753.8980489999999</v>
      </c>
      <c r="N89" s="41">
        <v>513.45704699999999</v>
      </c>
      <c r="O89" s="41">
        <v>45.680818000000002</v>
      </c>
      <c r="P89" s="53">
        <f t="shared" si="3"/>
        <v>2194.7601840000002</v>
      </c>
      <c r="Q89" s="5"/>
      <c r="R89" s="5"/>
      <c r="S89" s="5"/>
      <c r="T89" s="5"/>
    </row>
    <row r="90" spans="1:20" x14ac:dyDescent="0.2">
      <c r="A90" s="54"/>
      <c r="B90" s="40">
        <v>85</v>
      </c>
      <c r="C90" s="55">
        <v>5334.1605579999996</v>
      </c>
      <c r="D90" s="55">
        <v>4433.4729989999996</v>
      </c>
      <c r="E90" s="40">
        <v>385.04012799999998</v>
      </c>
      <c r="F90" s="40">
        <v>3899.5570200000002</v>
      </c>
      <c r="G90" s="40">
        <v>26.289482</v>
      </c>
      <c r="H90" s="56">
        <v>107.33599599999999</v>
      </c>
      <c r="I90" s="40">
        <v>3689.6713380000001</v>
      </c>
      <c r="J90" s="40">
        <v>259.82285899999999</v>
      </c>
      <c r="K90" s="41">
        <v>44.579439999999998</v>
      </c>
      <c r="L90" s="41">
        <f t="shared" si="2"/>
        <v>3385.2690390000002</v>
      </c>
      <c r="M90" s="57">
        <v>3340.745981</v>
      </c>
      <c r="N90" s="41">
        <v>201.411823</v>
      </c>
      <c r="O90" s="41">
        <v>36.579433000000002</v>
      </c>
      <c r="P90" s="53">
        <f t="shared" si="3"/>
        <v>3102.7547250000002</v>
      </c>
      <c r="Q90" s="5"/>
      <c r="R90" s="5"/>
      <c r="S90" s="5"/>
      <c r="T90" s="5"/>
    </row>
    <row r="91" spans="1:20" x14ac:dyDescent="0.2">
      <c r="A91" s="54"/>
      <c r="B91" s="40">
        <v>86</v>
      </c>
      <c r="C91" s="55">
        <v>10914.199447000001</v>
      </c>
      <c r="D91" s="55">
        <v>6633.4208360000002</v>
      </c>
      <c r="E91" s="40">
        <v>1551.0172459999999</v>
      </c>
      <c r="F91" s="40">
        <v>4687.1720939999996</v>
      </c>
      <c r="G91" s="40">
        <v>81.686384000000004</v>
      </c>
      <c r="H91" s="56">
        <v>284.598186</v>
      </c>
      <c r="I91" s="40">
        <v>4777.861441</v>
      </c>
      <c r="J91" s="40">
        <v>1250.1106400000001</v>
      </c>
      <c r="K91" s="41">
        <v>80.565296000000004</v>
      </c>
      <c r="L91" s="41">
        <f t="shared" si="2"/>
        <v>3447.1855049999999</v>
      </c>
      <c r="M91" s="57">
        <v>3958.0125659999999</v>
      </c>
      <c r="N91" s="41">
        <v>986.26775699999996</v>
      </c>
      <c r="O91" s="41">
        <v>59.722517000000003</v>
      </c>
      <c r="P91" s="53">
        <f t="shared" si="3"/>
        <v>2912.0222919999997</v>
      </c>
      <c r="Q91" s="5"/>
      <c r="R91" s="5"/>
      <c r="S91" s="5"/>
      <c r="T91" s="5"/>
    </row>
    <row r="92" spans="1:20" x14ac:dyDescent="0.2">
      <c r="A92" s="54"/>
      <c r="B92" s="40">
        <v>87</v>
      </c>
      <c r="C92" s="55">
        <v>10942.149877</v>
      </c>
      <c r="D92" s="55">
        <v>8300.9457349999993</v>
      </c>
      <c r="E92" s="40">
        <v>1450.959006</v>
      </c>
      <c r="F92" s="40">
        <v>5809.2232540000005</v>
      </c>
      <c r="G92" s="40">
        <v>173.30627200000001</v>
      </c>
      <c r="H92" s="56">
        <v>777.48038399999996</v>
      </c>
      <c r="I92" s="40">
        <v>6112.9998509999996</v>
      </c>
      <c r="J92" s="40">
        <v>1061.602073</v>
      </c>
      <c r="K92" s="41">
        <v>225.669726</v>
      </c>
      <c r="L92" s="41">
        <f t="shared" si="2"/>
        <v>4825.7280519999995</v>
      </c>
      <c r="M92" s="57">
        <v>5386.5866409999999</v>
      </c>
      <c r="N92" s="41">
        <v>887.98510699999997</v>
      </c>
      <c r="O92" s="41">
        <v>191.752295</v>
      </c>
      <c r="P92" s="53">
        <f t="shared" si="3"/>
        <v>4306.8492389999992</v>
      </c>
      <c r="Q92" s="5"/>
      <c r="R92" s="5"/>
      <c r="S92" s="5"/>
      <c r="T92" s="5"/>
    </row>
    <row r="93" spans="1:20" x14ac:dyDescent="0.2">
      <c r="A93" s="52"/>
      <c r="B93" s="40">
        <v>88</v>
      </c>
      <c r="C93" s="55">
        <v>13512.762068</v>
      </c>
      <c r="D93" s="55">
        <v>10307.657263999999</v>
      </c>
      <c r="E93" s="40">
        <v>1697.5942700000001</v>
      </c>
      <c r="F93" s="40">
        <v>7730.6182650000001</v>
      </c>
      <c r="G93" s="40">
        <v>134.99998199999999</v>
      </c>
      <c r="H93" s="56">
        <v>434.999932</v>
      </c>
      <c r="I93" s="40">
        <v>8189.9999930000004</v>
      </c>
      <c r="J93" s="40">
        <v>1241.9039399999999</v>
      </c>
      <c r="K93" s="41">
        <v>212.74657300000001</v>
      </c>
      <c r="L93" s="41">
        <f t="shared" si="2"/>
        <v>6735.3494799999999</v>
      </c>
      <c r="M93" s="57">
        <v>7226.623971</v>
      </c>
      <c r="N93" s="41">
        <v>1046.3286029999999</v>
      </c>
      <c r="O93" s="41">
        <v>179.89063100000001</v>
      </c>
      <c r="P93" s="53">
        <f t="shared" si="3"/>
        <v>6000.4047369999998</v>
      </c>
      <c r="Q93" s="5"/>
      <c r="R93" s="5"/>
      <c r="S93" s="5"/>
      <c r="T93" s="5"/>
    </row>
    <row r="94" spans="1:20" x14ac:dyDescent="0.2">
      <c r="A94" s="54"/>
      <c r="B94" s="40">
        <v>89</v>
      </c>
      <c r="C94" s="55">
        <v>4103.2077650000001</v>
      </c>
      <c r="D94" s="55">
        <v>2416.1381019999999</v>
      </c>
      <c r="E94" s="40">
        <v>724.46341900000004</v>
      </c>
      <c r="F94" s="40">
        <v>1483.8497520000001</v>
      </c>
      <c r="G94" s="40">
        <v>12.023315</v>
      </c>
      <c r="H94" s="56">
        <v>83.152682999999996</v>
      </c>
      <c r="I94" s="40">
        <v>2006.42148</v>
      </c>
      <c r="J94" s="40">
        <v>670.35336600000005</v>
      </c>
      <c r="K94" s="41">
        <v>34.200954000000003</v>
      </c>
      <c r="L94" s="41">
        <f t="shared" si="2"/>
        <v>1301.86716</v>
      </c>
      <c r="M94" s="57">
        <v>1606.1291920000001</v>
      </c>
      <c r="N94" s="41">
        <v>491.62807900000001</v>
      </c>
      <c r="O94" s="41">
        <v>28.692392999999999</v>
      </c>
      <c r="P94" s="53">
        <f t="shared" si="3"/>
        <v>1085.80872</v>
      </c>
      <c r="Q94" s="5"/>
      <c r="R94" s="5"/>
      <c r="S94" s="5"/>
      <c r="T94" s="5"/>
    </row>
    <row r="95" spans="1:20" x14ac:dyDescent="0.2">
      <c r="A95" s="54"/>
      <c r="B95" s="40">
        <v>90</v>
      </c>
      <c r="C95" s="55">
        <v>14115.589064</v>
      </c>
      <c r="D95" s="55">
        <v>8018.251878</v>
      </c>
      <c r="E95" s="40">
        <v>2267.7673930000001</v>
      </c>
      <c r="F95" s="40">
        <v>4136.6147309999997</v>
      </c>
      <c r="G95" s="40">
        <v>391.92726499999998</v>
      </c>
      <c r="H95" s="56">
        <v>964.08709699999997</v>
      </c>
      <c r="I95" s="40">
        <v>5969.5951569999997</v>
      </c>
      <c r="J95" s="40">
        <v>1977.103439</v>
      </c>
      <c r="K95" s="41">
        <v>268.91386799999998</v>
      </c>
      <c r="L95" s="41">
        <f t="shared" si="2"/>
        <v>3723.5778499999997</v>
      </c>
      <c r="M95" s="57">
        <v>4904.752802</v>
      </c>
      <c r="N95" s="41">
        <v>1513.664585</v>
      </c>
      <c r="O95" s="41">
        <v>210.944988</v>
      </c>
      <c r="P95" s="53">
        <f t="shared" si="3"/>
        <v>3180.1432289999998</v>
      </c>
      <c r="Q95" s="5"/>
      <c r="R95" s="5"/>
      <c r="S95" s="5"/>
      <c r="T95" s="5"/>
    </row>
    <row r="96" spans="1:20" x14ac:dyDescent="0.2">
      <c r="A96" s="54"/>
      <c r="B96" s="40">
        <v>91</v>
      </c>
      <c r="C96" s="55">
        <v>13032.794516</v>
      </c>
      <c r="D96" s="55">
        <v>10118.625538</v>
      </c>
      <c r="E96" s="40">
        <v>1171.6435570000001</v>
      </c>
      <c r="F96" s="40">
        <v>7729.3011070000002</v>
      </c>
      <c r="G96" s="40">
        <v>495.25015500000001</v>
      </c>
      <c r="H96" s="56">
        <v>316.24885999999998</v>
      </c>
      <c r="I96" s="40">
        <v>8173.9999959999996</v>
      </c>
      <c r="J96" s="40">
        <v>998.49445100000003</v>
      </c>
      <c r="K96" s="41">
        <v>111.86191700000001</v>
      </c>
      <c r="L96" s="41">
        <f t="shared" si="2"/>
        <v>7063.6436279999998</v>
      </c>
      <c r="M96" s="57">
        <v>7083.2988340000002</v>
      </c>
      <c r="N96" s="41">
        <v>796.04779499999995</v>
      </c>
      <c r="O96" s="41">
        <v>97.055138999999997</v>
      </c>
      <c r="P96" s="53">
        <f t="shared" si="3"/>
        <v>6190.1959000000006</v>
      </c>
      <c r="Q96" s="5"/>
      <c r="R96" s="5"/>
      <c r="S96" s="5"/>
      <c r="T96" s="5"/>
    </row>
    <row r="97" spans="1:20" x14ac:dyDescent="0.2">
      <c r="A97" s="52"/>
      <c r="B97" s="40">
        <v>92</v>
      </c>
      <c r="C97" s="55">
        <v>11071.625529999999</v>
      </c>
      <c r="D97" s="55">
        <v>6706.8986299999997</v>
      </c>
      <c r="E97" s="40">
        <v>1541.7882910000001</v>
      </c>
      <c r="F97" s="40">
        <v>4376.7687059999998</v>
      </c>
      <c r="G97" s="40">
        <v>118.999966</v>
      </c>
      <c r="H97" s="56">
        <v>501.484466</v>
      </c>
      <c r="I97" s="40">
        <v>5098.0000060000002</v>
      </c>
      <c r="J97" s="40">
        <v>1415.13021</v>
      </c>
      <c r="K97" s="41">
        <v>117.593619</v>
      </c>
      <c r="L97" s="41">
        <f t="shared" si="2"/>
        <v>3565.2761769999997</v>
      </c>
      <c r="M97" s="57">
        <v>4168.9096499999996</v>
      </c>
      <c r="N97" s="41">
        <v>1028.7752069999999</v>
      </c>
      <c r="O97" s="41">
        <v>87.738885999999994</v>
      </c>
      <c r="P97" s="53">
        <f t="shared" si="3"/>
        <v>3052.3955569999998</v>
      </c>
      <c r="Q97" s="5"/>
      <c r="R97" s="5"/>
      <c r="S97" s="5"/>
      <c r="T97" s="5"/>
    </row>
    <row r="98" spans="1:20" x14ac:dyDescent="0.2">
      <c r="A98" s="54"/>
      <c r="B98" s="40">
        <v>93</v>
      </c>
      <c r="C98" s="55">
        <v>7634.9028099999996</v>
      </c>
      <c r="D98" s="55">
        <v>4147.7262250000003</v>
      </c>
      <c r="E98" s="40">
        <v>1184.6066920000001</v>
      </c>
      <c r="F98" s="40">
        <v>2538.3996809999999</v>
      </c>
      <c r="G98" s="40">
        <v>224.23765</v>
      </c>
      <c r="H98" s="56">
        <v>100.15157600000001</v>
      </c>
      <c r="I98" s="40">
        <v>2900.3793420000002</v>
      </c>
      <c r="J98" s="40">
        <v>808.978927</v>
      </c>
      <c r="K98" s="41">
        <v>69.909674999999993</v>
      </c>
      <c r="L98" s="41">
        <f t="shared" si="2"/>
        <v>2021.4907400000002</v>
      </c>
      <c r="M98" s="57">
        <v>2360.0994679999999</v>
      </c>
      <c r="N98" s="41">
        <v>612.53921800000001</v>
      </c>
      <c r="O98" s="41">
        <v>51.967126</v>
      </c>
      <c r="P98" s="53">
        <f t="shared" si="3"/>
        <v>1695.593124</v>
      </c>
      <c r="Q98" s="5"/>
      <c r="R98" s="5"/>
      <c r="S98" s="5"/>
      <c r="T98" s="5"/>
    </row>
    <row r="99" spans="1:20" x14ac:dyDescent="0.2">
      <c r="A99" s="54"/>
      <c r="B99" s="40">
        <v>94</v>
      </c>
      <c r="C99" s="55">
        <v>9915.4422799999993</v>
      </c>
      <c r="D99" s="55">
        <v>7492.9245449999999</v>
      </c>
      <c r="E99" s="40">
        <v>791.69262800000001</v>
      </c>
      <c r="F99" s="40">
        <v>6155.7355889999999</v>
      </c>
      <c r="G99" s="40">
        <v>228.28494800000001</v>
      </c>
      <c r="H99" s="56">
        <v>173.319537</v>
      </c>
      <c r="I99" s="40">
        <v>6983.0001869999996</v>
      </c>
      <c r="J99" s="40">
        <v>647.76874999999995</v>
      </c>
      <c r="K99" s="41">
        <v>119.336364</v>
      </c>
      <c r="L99" s="41">
        <f t="shared" si="2"/>
        <v>6215.8950729999997</v>
      </c>
      <c r="M99" s="57">
        <v>6361.212391</v>
      </c>
      <c r="N99" s="41">
        <v>551.44336799999996</v>
      </c>
      <c r="O99" s="41">
        <v>104.684799</v>
      </c>
      <c r="P99" s="53">
        <f t="shared" si="3"/>
        <v>5705.0842240000002</v>
      </c>
      <c r="Q99" s="5"/>
      <c r="R99" s="5"/>
      <c r="S99" s="5"/>
      <c r="T99" s="5"/>
    </row>
    <row r="100" spans="1:20" x14ac:dyDescent="0.2">
      <c r="A100" s="54"/>
      <c r="B100" s="40">
        <v>95</v>
      </c>
      <c r="C100" s="55">
        <v>5518.7837810000001</v>
      </c>
      <c r="D100" s="55">
        <v>4139.0283369999997</v>
      </c>
      <c r="E100" s="40">
        <v>305.00189999999998</v>
      </c>
      <c r="F100" s="40">
        <v>3196.6387420000001</v>
      </c>
      <c r="G100" s="40">
        <v>164.22740099999999</v>
      </c>
      <c r="H100" s="56">
        <v>309.38414799999998</v>
      </c>
      <c r="I100" s="40">
        <v>3228.0650209999999</v>
      </c>
      <c r="J100" s="40">
        <v>249.00825699999999</v>
      </c>
      <c r="K100" s="41">
        <v>125.988197</v>
      </c>
      <c r="L100" s="41">
        <f t="shared" si="2"/>
        <v>2853.0685669999998</v>
      </c>
      <c r="M100" s="57">
        <v>2922.0069749999998</v>
      </c>
      <c r="N100" s="41">
        <v>215.78133</v>
      </c>
      <c r="O100" s="41">
        <v>104.65932100000001</v>
      </c>
      <c r="P100" s="53">
        <f t="shared" si="3"/>
        <v>2601.5663239999999</v>
      </c>
      <c r="Q100" s="5"/>
      <c r="R100" s="5"/>
      <c r="S100" s="5"/>
      <c r="T100" s="5"/>
    </row>
    <row r="101" spans="1:20" x14ac:dyDescent="0.2">
      <c r="G101" s="36"/>
      <c r="H101" s="42"/>
      <c r="L101" s="36"/>
      <c r="Q101" s="5"/>
      <c r="R101" s="5"/>
      <c r="S101" s="5"/>
      <c r="T101" s="5"/>
    </row>
    <row r="102" spans="1:20" x14ac:dyDescent="0.2">
      <c r="B102" s="41"/>
      <c r="C102" s="41">
        <f t="shared" ref="C102:P102" si="4">SUM(C6:C101)</f>
        <v>499771.90952499997</v>
      </c>
      <c r="D102" s="41">
        <f t="shared" si="4"/>
        <v>356493.92765599996</v>
      </c>
      <c r="E102" s="41">
        <f t="shared" si="4"/>
        <v>58208.994975000009</v>
      </c>
      <c r="F102" s="41">
        <f t="shared" si="4"/>
        <v>268349.93393399997</v>
      </c>
      <c r="G102" s="41">
        <f t="shared" si="4"/>
        <v>6413.0004510000026</v>
      </c>
      <c r="H102" s="41">
        <f t="shared" si="4"/>
        <v>16098.001466999996</v>
      </c>
      <c r="I102" s="41">
        <f t="shared" si="4"/>
        <v>302545.92086100008</v>
      </c>
      <c r="J102" s="41">
        <f t="shared" si="4"/>
        <v>47451.198900999996</v>
      </c>
      <c r="K102" s="41">
        <f t="shared" si="4"/>
        <v>6566.9993170000007</v>
      </c>
      <c r="L102" s="41">
        <f t="shared" si="4"/>
        <v>248527.72264299999</v>
      </c>
      <c r="M102" s="41">
        <f t="shared" si="4"/>
        <v>268568.92864699994</v>
      </c>
      <c r="N102" s="41">
        <f t="shared" si="4"/>
        <v>38472.422981999996</v>
      </c>
      <c r="O102" s="41">
        <f t="shared" si="4"/>
        <v>5641.9993209999993</v>
      </c>
      <c r="P102" s="41">
        <f t="shared" si="4"/>
        <v>224454.50634400008</v>
      </c>
      <c r="Q102" s="5"/>
      <c r="R102" s="5"/>
      <c r="S102" s="5"/>
      <c r="T102" s="5"/>
    </row>
  </sheetData>
  <sheetProtection sheet="1" selectLockedCells="1"/>
  <protectedRanges>
    <protectedRange sqref="A6:A100" name="Range1"/>
  </protectedRanges>
  <mergeCells count="5">
    <mergeCell ref="D4:H4"/>
    <mergeCell ref="M4:P4"/>
    <mergeCell ref="I4:L4"/>
    <mergeCell ref="A1:O1"/>
    <mergeCell ref="C4:C5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3" sqref="A3:F4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4" width="6.28515625" style="46" bestFit="1" customWidth="1"/>
    <col min="5" max="6" width="6.28515625" style="46" customWidth="1"/>
    <col min="7" max="7" width="6.85546875" style="46" bestFit="1" customWidth="1"/>
    <col min="8" max="8" width="10.140625" style="46" bestFit="1" customWidth="1"/>
    <col min="9" max="9" width="6.28515625" style="46" customWidth="1"/>
    <col min="10" max="10" width="10.140625" style="46" bestFit="1" customWidth="1"/>
    <col min="11" max="11" width="8" style="46" bestFit="1" customWidth="1"/>
    <col min="12" max="14" width="8" style="46" customWidth="1"/>
    <col min="15" max="15" width="13.140625" style="46" customWidth="1"/>
    <col min="16" max="17" width="8" style="46" bestFit="1" customWidth="1"/>
    <col min="18" max="18" width="8" style="46" customWidth="1"/>
    <col min="19" max="19" width="10.140625" style="46" bestFit="1" customWidth="1"/>
    <col min="20" max="20" width="6.42578125" style="46" bestFit="1" customWidth="1"/>
    <col min="21" max="21" width="9.140625" style="46" bestFit="1" customWidth="1"/>
    <col min="22" max="22" width="7.42578125" style="46" bestFit="1" customWidth="1"/>
    <col min="23" max="23" width="6.85546875" style="46" bestFit="1" customWidth="1"/>
    <col min="24" max="24" width="5.42578125" style="46" bestFit="1" customWidth="1"/>
    <col min="25" max="16384" width="9.140625" style="46"/>
  </cols>
  <sheetData>
    <row r="1" spans="1:18" s="49" customFormat="1" ht="15" x14ac:dyDescent="0.25">
      <c r="A1" s="48" t="s">
        <v>0</v>
      </c>
      <c r="B1" s="48"/>
      <c r="F1" s="50" t="s">
        <v>30</v>
      </c>
      <c r="G1" s="75">
        <v>99954</v>
      </c>
    </row>
    <row r="2" spans="1:18" s="49" customFormat="1" ht="15" x14ac:dyDescent="0.25">
      <c r="A2" s="48" t="s">
        <v>54</v>
      </c>
      <c r="B2" s="48"/>
    </row>
    <row r="3" spans="1:18" s="49" customFormat="1" ht="15" x14ac:dyDescent="0.25">
      <c r="A3" s="83" t="s">
        <v>1</v>
      </c>
      <c r="B3" s="83"/>
      <c r="C3" s="83"/>
      <c r="D3" s="83"/>
      <c r="E3" s="83"/>
      <c r="F3" s="83"/>
    </row>
    <row r="4" spans="1:18" s="49" customFormat="1" ht="15" x14ac:dyDescent="0.25">
      <c r="A4" s="83"/>
      <c r="B4" s="83"/>
      <c r="C4" s="83"/>
      <c r="D4" s="83"/>
      <c r="E4" s="83"/>
      <c r="F4" s="83"/>
    </row>
    <row r="5" spans="1:18" ht="13.5" thickBot="1" x14ac:dyDescent="0.25">
      <c r="A5" s="47"/>
      <c r="B5" s="47"/>
      <c r="C5" s="47"/>
      <c r="D5" s="47"/>
      <c r="E5" s="47"/>
      <c r="F5" s="47"/>
      <c r="G5" s="47"/>
    </row>
    <row r="6" spans="1:18" ht="13.5" thickBot="1" x14ac:dyDescent="0.25">
      <c r="C6" s="66" t="s">
        <v>27</v>
      </c>
      <c r="D6" s="67"/>
      <c r="E6" s="67"/>
      <c r="F6" s="67"/>
      <c r="G6" s="67"/>
      <c r="H6" s="67"/>
      <c r="I6" s="68"/>
      <c r="J6" s="88" t="s">
        <v>29</v>
      </c>
      <c r="K6" s="89"/>
      <c r="L6" s="89"/>
      <c r="M6" s="89"/>
      <c r="N6" s="89"/>
      <c r="O6" s="89"/>
      <c r="P6" s="90"/>
    </row>
    <row r="7" spans="1:18" ht="13.5" thickBot="1" x14ac:dyDescent="0.25">
      <c r="A7" s="6" t="s">
        <v>26</v>
      </c>
      <c r="B7" s="6" t="s">
        <v>25</v>
      </c>
      <c r="C7" s="28">
        <v>1</v>
      </c>
      <c r="D7" s="29">
        <v>2</v>
      </c>
      <c r="E7" s="29">
        <v>3</v>
      </c>
      <c r="F7" s="29">
        <v>4</v>
      </c>
      <c r="G7" s="69">
        <v>5</v>
      </c>
      <c r="H7" s="30" t="s">
        <v>2</v>
      </c>
      <c r="I7" s="30" t="s">
        <v>3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2</v>
      </c>
      <c r="P7" s="30" t="s">
        <v>3</v>
      </c>
    </row>
    <row r="8" spans="1:18" ht="12.75" customHeight="1" x14ac:dyDescent="0.2">
      <c r="A8" s="91" t="s">
        <v>50</v>
      </c>
      <c r="B8" s="31" t="s">
        <v>15</v>
      </c>
      <c r="C8" s="8">
        <f>SUMIF(Assignments!$A$6:$A$100,"=1",Assignments!$C$6:$C$100)</f>
        <v>0</v>
      </c>
      <c r="D8" s="9">
        <f>SUMIF(Assignments!$A$6:$A$100,"=2",Assignments!$C$6:$C$100)</f>
        <v>0</v>
      </c>
      <c r="E8" s="9">
        <f>SUMIF(Assignments!$A$6:$A$100,"=3",Assignments!$C$6:$C$100)</f>
        <v>0</v>
      </c>
      <c r="F8" s="9">
        <f>SUMIF(Assignments!$A$6:$A$100,"=4",Assignments!$C$6:$C$100)</f>
        <v>0</v>
      </c>
      <c r="G8" s="70">
        <f>SUMIF(Assignments!$A$6:$A$100,"=5",Assignments!$C$6:$C$100)</f>
        <v>0</v>
      </c>
      <c r="H8" s="10">
        <f>I8-SUM(C8:G8)</f>
        <v>499771.90952499997</v>
      </c>
      <c r="I8" s="10">
        <f>Assignments!C102</f>
        <v>499771.90952499997</v>
      </c>
      <c r="J8" s="11"/>
      <c r="K8" s="12"/>
      <c r="L8" s="12"/>
      <c r="M8" s="12"/>
      <c r="N8" s="12"/>
      <c r="O8" s="43"/>
      <c r="P8" s="13"/>
      <c r="R8" s="7"/>
    </row>
    <row r="9" spans="1:18" ht="26.25" thickBot="1" x14ac:dyDescent="0.25">
      <c r="A9" s="92"/>
      <c r="B9" s="32" t="s">
        <v>28</v>
      </c>
      <c r="C9" s="14">
        <f t="shared" ref="C9:G9" si="0">C8-$G$1</f>
        <v>-99954</v>
      </c>
      <c r="D9" s="15">
        <f t="shared" si="0"/>
        <v>-99954</v>
      </c>
      <c r="E9" s="15">
        <f t="shared" si="0"/>
        <v>-99954</v>
      </c>
      <c r="F9" s="15">
        <f t="shared" si="0"/>
        <v>-99954</v>
      </c>
      <c r="G9" s="71">
        <f t="shared" si="0"/>
        <v>-99954</v>
      </c>
      <c r="H9" s="16"/>
      <c r="I9" s="16">
        <f>MAX(C9:G9)-MIN(C9:G9)</f>
        <v>0</v>
      </c>
      <c r="J9" s="73">
        <f>C9/$G$1</f>
        <v>-1</v>
      </c>
      <c r="K9" s="74">
        <f>D9/$G$1</f>
        <v>-1</v>
      </c>
      <c r="L9" s="74">
        <f>E9/$G$1</f>
        <v>-1</v>
      </c>
      <c r="M9" s="74">
        <f>F9/$G$1</f>
        <v>-1</v>
      </c>
      <c r="N9" s="74">
        <f>G9/$G$1</f>
        <v>-1</v>
      </c>
      <c r="O9" s="44"/>
      <c r="P9" s="27">
        <f>I9/$G$1</f>
        <v>0</v>
      </c>
      <c r="R9" s="7"/>
    </row>
    <row r="10" spans="1:18" x14ac:dyDescent="0.2">
      <c r="A10" s="85" t="s">
        <v>18</v>
      </c>
      <c r="B10" s="31" t="s">
        <v>16</v>
      </c>
      <c r="C10" s="8">
        <f>SUMIF(Assignments!$A$6:$A$100,"=1",Assignments!$D$6:$D$100)</f>
        <v>0</v>
      </c>
      <c r="D10" s="9">
        <f>SUMIF(Assignments!$A$6:$A$100,"=2",Assignments!$D$6:$D$100)</f>
        <v>0</v>
      </c>
      <c r="E10" s="9">
        <f>SUMIF(Assignments!$A$6:$A$100,"=3",Assignments!$D$6:$D$100)</f>
        <v>0</v>
      </c>
      <c r="F10" s="9">
        <f>SUMIF(Assignments!$A$6:$A$100,"=4",Assignments!$D$6:$D$100)</f>
        <v>0</v>
      </c>
      <c r="G10" s="70">
        <f>SUMIF(Assignments!$A$6:$A$100,"=5",Assignments!$D$6:$D$100)</f>
        <v>0</v>
      </c>
      <c r="H10" s="10">
        <f t="shared" ref="H10:H22" si="1">I10-SUM(C10:G10)</f>
        <v>356493.92765599996</v>
      </c>
      <c r="I10" s="10">
        <v>356493.92765599996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">
      <c r="A11" s="86"/>
      <c r="B11" s="33" t="s">
        <v>20</v>
      </c>
      <c r="C11" s="14">
        <f>SUMIF(Assignments!$A$6:$A$100,"=1",Assignments!$E$6:$E$100)</f>
        <v>0</v>
      </c>
      <c r="D11" s="15">
        <f>SUMIF(Assignments!$A$6:$A$100,"=2",Assignments!$E$6:$E$100)</f>
        <v>0</v>
      </c>
      <c r="E11" s="15">
        <f>SUMIF(Assignments!$A$6:$A$100,"=3",Assignments!$E$6:$E$100)</f>
        <v>0</v>
      </c>
      <c r="F11" s="15">
        <f>SUMIF(Assignments!$A$6:$A$100,"=4",Assignments!$E$6:$E$100)</f>
        <v>0</v>
      </c>
      <c r="G11" s="71">
        <f>SUMIF(Assignments!$A$6:$A$100,"=5",Assignments!$E$6:$E$100)</f>
        <v>0</v>
      </c>
      <c r="H11" s="16">
        <f t="shared" si="1"/>
        <v>58208.994975000009</v>
      </c>
      <c r="I11" s="16">
        <v>58208.994975000009</v>
      </c>
      <c r="J11" s="17" t="e">
        <f t="shared" ref="J11:M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>IF(H11&gt;0,H11/H$8,"")</f>
        <v>0.11647112185701633</v>
      </c>
      <c r="P11" s="19">
        <f>I11/I$10</f>
        <v>0.16328186950541548</v>
      </c>
      <c r="R11" s="7"/>
    </row>
    <row r="12" spans="1:18" x14ac:dyDescent="0.2">
      <c r="A12" s="86"/>
      <c r="B12" s="33" t="s">
        <v>21</v>
      </c>
      <c r="C12" s="14">
        <f>SUMIF(Assignments!$A$6:$A$100,"=1",Assignments!$F$6:$F$100)</f>
        <v>0</v>
      </c>
      <c r="D12" s="15">
        <f>SUMIF(Assignments!$A$6:$A$100,"=2",Assignments!$F$6:$F$100)</f>
        <v>0</v>
      </c>
      <c r="E12" s="15">
        <f>SUMIF(Assignments!$A$6:$A$100,"=3",Assignments!$F$6:$F$100)</f>
        <v>0</v>
      </c>
      <c r="F12" s="15">
        <f>SUMIF(Assignments!$A$6:$A$100,"=4",Assignments!$F$6:$F$100)</f>
        <v>0</v>
      </c>
      <c r="G12" s="71">
        <f>SUMIF(Assignments!$A$6:$A$100,"=5",Assignments!$F$6:$F$100)</f>
        <v>0</v>
      </c>
      <c r="H12" s="16">
        <f t="shared" si="1"/>
        <v>268349.93393399997</v>
      </c>
      <c r="I12" s="16">
        <v>268349.93393399997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>IF(H12&gt;0,H12/H$8,"")</f>
        <v>0.53694481186237297</v>
      </c>
      <c r="P12" s="19">
        <f>I12/I$10</f>
        <v>0.75274755925981762</v>
      </c>
      <c r="R12" s="7"/>
    </row>
    <row r="13" spans="1:18" x14ac:dyDescent="0.2">
      <c r="A13" s="86"/>
      <c r="B13" s="33" t="s">
        <v>43</v>
      </c>
      <c r="C13" s="14">
        <f>SUMIF(Assignments!$A$6:$A$100,"=1",Assignments!$G$6:$G$100)</f>
        <v>0</v>
      </c>
      <c r="D13" s="15">
        <f>SUMIF(Assignments!$A$6:$A$100,"=2",Assignments!$G$6:$G$100)</f>
        <v>0</v>
      </c>
      <c r="E13" s="15">
        <f>SUMIF(Assignments!$A$6:$A$100,"=3",Assignments!$G$6:$G$100)</f>
        <v>0</v>
      </c>
      <c r="F13" s="15">
        <f>SUMIF(Assignments!$A$6:$A$100,"=4",Assignments!$G$6:$G$100)</f>
        <v>0</v>
      </c>
      <c r="G13" s="71">
        <f>SUMIF(Assignments!$A$6:$A$100,"=5",Assignments!$G$6:$G$100)</f>
        <v>0</v>
      </c>
      <c r="H13" s="16">
        <f t="shared" si="1"/>
        <v>6413.0004510000026</v>
      </c>
      <c r="I13" s="16">
        <v>6413.0004510000026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>IF(H13&gt;0,H13/H$8,"")</f>
        <v>1.2831854549598704E-2</v>
      </c>
      <c r="P13" s="19">
        <f>I13/I$10</f>
        <v>1.7989087480862365E-2</v>
      </c>
      <c r="R13" s="7"/>
    </row>
    <row r="14" spans="1:18" ht="13.5" thickBot="1" x14ac:dyDescent="0.25">
      <c r="A14" s="86"/>
      <c r="B14" s="33" t="s">
        <v>22</v>
      </c>
      <c r="C14" s="14">
        <f>SUMIF(Assignments!$A$6:$A$100,"=1",Assignments!$H$6:$H$100)</f>
        <v>0</v>
      </c>
      <c r="D14" s="15">
        <f>SUMIF(Assignments!$A$6:$A$100,"=2",Assignments!$H$6:$H$100)</f>
        <v>0</v>
      </c>
      <c r="E14" s="15">
        <f>SUMIF(Assignments!$A$6:$A$100,"=3",Assignments!$H$6:$H$100)</f>
        <v>0</v>
      </c>
      <c r="F14" s="15">
        <f>SUMIF(Assignments!$A$6:$A$100,"=4",Assignments!$H$6:$H$100)</f>
        <v>0</v>
      </c>
      <c r="G14" s="71">
        <f>SUMIF(Assignments!$A$6:$A$100,"=5",Assignments!$H$6:$H$100)</f>
        <v>0</v>
      </c>
      <c r="H14" s="16">
        <f t="shared" si="1"/>
        <v>16098.001466999996</v>
      </c>
      <c r="I14" s="16">
        <v>16098.001466999996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>IF(H14&gt;0,H14/H$8,"")</f>
        <v>3.2210696840284755E-2</v>
      </c>
      <c r="P14" s="19">
        <f>I14/I$10</f>
        <v>4.5156453499353343E-2</v>
      </c>
      <c r="R14" s="7"/>
    </row>
    <row r="15" spans="1:18" x14ac:dyDescent="0.2">
      <c r="A15" s="85" t="s">
        <v>51</v>
      </c>
      <c r="B15" s="31" t="s">
        <v>31</v>
      </c>
      <c r="C15" s="8">
        <f>SUMIF(Assignments!$A$6:$A$100,"=1",Assignments!$I$6:$I$100)</f>
        <v>0</v>
      </c>
      <c r="D15" s="9">
        <f>SUMIF(Assignments!$A$6:$A$100,"=2",Assignments!$I$6:$I$100)</f>
        <v>0</v>
      </c>
      <c r="E15" s="9">
        <f>SUMIF(Assignments!$A$6:$A$100,"=3",Assignments!$I$6:$I$100)</f>
        <v>0</v>
      </c>
      <c r="F15" s="9">
        <f>SUMIF(Assignments!$A$6:$A$100,"=4",Assignments!$I$6:$I$100)</f>
        <v>0</v>
      </c>
      <c r="G15" s="70">
        <f>SUMIF(Assignments!$A$6:$A$100,"=5",Assignments!$I$6:$I$100)</f>
        <v>0</v>
      </c>
      <c r="H15" s="10">
        <f t="shared" si="1"/>
        <v>302545.92086100008</v>
      </c>
      <c r="I15" s="10">
        <v>302545.92086100008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">
      <c r="A16" s="86"/>
      <c r="B16" s="33" t="s">
        <v>33</v>
      </c>
      <c r="C16" s="14">
        <f>SUMIF(Assignments!$A$6:$A$100,"=1",Assignments!$J$6:$J$100)</f>
        <v>0</v>
      </c>
      <c r="D16" s="15">
        <f>SUMIF(Assignments!$A$6:$A$100,"=2",Assignments!$J$6:$J$100)</f>
        <v>0</v>
      </c>
      <c r="E16" s="15">
        <f>SUMIF(Assignments!$A$6:$A$100,"=3",Assignments!$J$6:$J$100)</f>
        <v>0</v>
      </c>
      <c r="F16" s="15">
        <f>SUMIF(Assignments!$A$6:$A$100,"=4",Assignments!$J$6:$J$100)</f>
        <v>0</v>
      </c>
      <c r="G16" s="71">
        <f>SUMIF(Assignments!$A$6:$A$100,"=5",Assignments!$J$6:$J$100)</f>
        <v>0</v>
      </c>
      <c r="H16" s="16">
        <f t="shared" si="1"/>
        <v>47451.198900999996</v>
      </c>
      <c r="I16" s="16">
        <v>47451.198900999996</v>
      </c>
      <c r="J16" s="17" t="e">
        <f t="shared" ref="J16:K18" si="3">C16/C$15</f>
        <v>#DIV/0!</v>
      </c>
      <c r="K16" s="18" t="e">
        <f t="shared" si="3"/>
        <v>#DIV/0!</v>
      </c>
      <c r="L16" s="18" t="e">
        <f t="shared" ref="L16:M18" si="4">E16/E$15</f>
        <v>#DIV/0!</v>
      </c>
      <c r="M16" s="18" t="e">
        <f t="shared" si="4"/>
        <v>#DIV/0!</v>
      </c>
      <c r="N16" s="18" t="e">
        <f>G16/G$15</f>
        <v>#DIV/0!</v>
      </c>
      <c r="O16" s="44">
        <f>IF(H16&gt;0,H16/H$8,"")</f>
        <v>9.4945710226289448E-2</v>
      </c>
      <c r="P16" s="19">
        <f>I16/I$15</f>
        <v>0.15683965847551684</v>
      </c>
      <c r="R16" s="7"/>
    </row>
    <row r="17" spans="1:20" x14ac:dyDescent="0.2">
      <c r="A17" s="86"/>
      <c r="B17" s="33" t="s">
        <v>17</v>
      </c>
      <c r="C17" s="14">
        <f>SUMIF(Assignments!$A$6:$A$100,"=1",Assignments!$K$6:$K$100)</f>
        <v>0</v>
      </c>
      <c r="D17" s="15">
        <f>SUMIF(Assignments!$A$6:$A$100,"=2",Assignments!$K$6:$K$100)</f>
        <v>0</v>
      </c>
      <c r="E17" s="15">
        <f>SUMIF(Assignments!$A$6:$A$100,"=3",Assignments!$K$6:$K$100)</f>
        <v>0</v>
      </c>
      <c r="F17" s="15">
        <f>SUMIF(Assignments!$A$6:$A$100,"=4",Assignments!$K$6:$K$100)</f>
        <v>0</v>
      </c>
      <c r="G17" s="71">
        <f>SUMIF(Assignments!$A$6:$A$100,"=5",Assignments!$K$6:$K$100)</f>
        <v>0</v>
      </c>
      <c r="H17" s="16">
        <f t="shared" si="1"/>
        <v>6566.9993170000007</v>
      </c>
      <c r="I17" s="16">
        <v>6566.9993170000007</v>
      </c>
      <c r="J17" s="17" t="e">
        <f t="shared" si="3"/>
        <v>#DIV/0!</v>
      </c>
      <c r="K17" s="18" t="e">
        <f t="shared" si="3"/>
        <v>#DIV/0!</v>
      </c>
      <c r="L17" s="18" t="e">
        <f t="shared" si="4"/>
        <v>#DIV/0!</v>
      </c>
      <c r="M17" s="18" t="e">
        <f t="shared" si="4"/>
        <v>#DIV/0!</v>
      </c>
      <c r="N17" s="18" t="e">
        <f>G17/G$15</f>
        <v>#DIV/0!</v>
      </c>
      <c r="O17" s="44">
        <f>IF(H17&gt;0,H17/H$8,"")</f>
        <v>1.3139992848420589E-2</v>
      </c>
      <c r="P17" s="19">
        <f>I17/I$15</f>
        <v>2.1705793614110912E-2</v>
      </c>
      <c r="R17" s="7"/>
    </row>
    <row r="18" spans="1:20" ht="13.5" thickBot="1" x14ac:dyDescent="0.25">
      <c r="A18" s="87"/>
      <c r="B18" s="34" t="s">
        <v>46</v>
      </c>
      <c r="C18" s="20">
        <f>SUMIF(Assignments!$A$6:$A$100,"=1",Assignments!$L$6:$L$100)</f>
        <v>0</v>
      </c>
      <c r="D18" s="21">
        <f>SUMIF(Assignments!$A$6:$A$100,"=2",Assignments!$L$6:$L$100)</f>
        <v>0</v>
      </c>
      <c r="E18" s="21">
        <f>SUMIF(Assignments!$A$6:$A$100,"=3",Assignments!$L$6:$L$100)</f>
        <v>0</v>
      </c>
      <c r="F18" s="21">
        <f>SUMIF(Assignments!$A$6:$A$100,"=4",Assignments!$L$6:$L$100)</f>
        <v>0</v>
      </c>
      <c r="G18" s="72">
        <f>SUMIF(Assignments!$A$6:$A$100,"=5",Assignments!$L$6:$L$100)</f>
        <v>0</v>
      </c>
      <c r="H18" s="22">
        <f t="shared" si="1"/>
        <v>248527.72264299999</v>
      </c>
      <c r="I18" s="22">
        <v>248527.72264299999</v>
      </c>
      <c r="J18" s="23" t="e">
        <f t="shared" si="3"/>
        <v>#DIV/0!</v>
      </c>
      <c r="K18" s="24" t="e">
        <f t="shared" si="3"/>
        <v>#DIV/0!</v>
      </c>
      <c r="L18" s="24" t="e">
        <f t="shared" si="4"/>
        <v>#DIV/0!</v>
      </c>
      <c r="M18" s="24" t="e">
        <f t="shared" si="4"/>
        <v>#DIV/0!</v>
      </c>
      <c r="N18" s="24" t="e">
        <f>G18/G$15</f>
        <v>#DIV/0!</v>
      </c>
      <c r="O18" s="44">
        <f>IF(H18&gt;0,H18/H$8,"")</f>
        <v>0.49728229599620571</v>
      </c>
      <c r="P18" s="25">
        <f>I18/I$15</f>
        <v>0.82145454791037198</v>
      </c>
      <c r="R18" s="7"/>
    </row>
    <row r="19" spans="1:20" x14ac:dyDescent="0.2">
      <c r="A19" s="85" t="s">
        <v>52</v>
      </c>
      <c r="B19" s="31" t="s">
        <v>32</v>
      </c>
      <c r="C19" s="8">
        <f>SUMIF(Assignments!$A$6:$A$100,"=1",Assignments!$M$6:$M$100)</f>
        <v>0</v>
      </c>
      <c r="D19" s="9">
        <f>SUMIF(Assignments!$A$6:$A$100,"=2",Assignments!$M$6:$M$100)</f>
        <v>0</v>
      </c>
      <c r="E19" s="9">
        <f>SUMIF(Assignments!$A$6:$A$100,"=3",Assignments!$M$6:$M$100)</f>
        <v>0</v>
      </c>
      <c r="F19" s="9">
        <f>SUMIF(Assignments!$A$6:$A$100,"=4",Assignments!$M$6:$M$100)</f>
        <v>0</v>
      </c>
      <c r="G19" s="70">
        <f>SUMIF(Assignments!$A$6:$A$100,"=5",Assignments!$M$6:$M$100)</f>
        <v>0</v>
      </c>
      <c r="H19" s="10">
        <f t="shared" si="1"/>
        <v>268568.92864699994</v>
      </c>
      <c r="I19" s="10">
        <v>268568.92864699994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">
      <c r="A20" s="86"/>
      <c r="B20" s="33" t="s">
        <v>33</v>
      </c>
      <c r="C20" s="14">
        <f>SUMIF(Assignments!$A$6:$A$100,"=1",Assignments!$N$6:$N$100)</f>
        <v>0</v>
      </c>
      <c r="D20" s="15">
        <f>SUMIF(Assignments!$A$6:$A$100,"=2",Assignments!$N$6:$N$100)</f>
        <v>0</v>
      </c>
      <c r="E20" s="15">
        <f>SUMIF(Assignments!$A$6:$A$100,"=3",Assignments!$N$6:$N$100)</f>
        <v>0</v>
      </c>
      <c r="F20" s="15">
        <f>SUMIF(Assignments!$A$6:$A$100,"=4",Assignments!$N$6:$N$100)</f>
        <v>0</v>
      </c>
      <c r="G20" s="71">
        <f>SUMIF(Assignments!$A$6:$A$100,"=5",Assignments!$N$6:$N$100)</f>
        <v>0</v>
      </c>
      <c r="H20" s="16">
        <f t="shared" si="1"/>
        <v>38472.422981999996</v>
      </c>
      <c r="I20" s="16">
        <v>38472.422981999996</v>
      </c>
      <c r="J20" s="17" t="e">
        <f t="shared" ref="J20:K22" si="5">C20/C$19</f>
        <v>#DIV/0!</v>
      </c>
      <c r="K20" s="18" t="e">
        <f t="shared" si="5"/>
        <v>#DIV/0!</v>
      </c>
      <c r="L20" s="18" t="e">
        <f t="shared" ref="L20:M22" si="6">E20/E$19</f>
        <v>#DIV/0!</v>
      </c>
      <c r="M20" s="18" t="e">
        <f t="shared" si="6"/>
        <v>#DIV/0!</v>
      </c>
      <c r="N20" s="18" t="e">
        <f>G20/G$19</f>
        <v>#DIV/0!</v>
      </c>
      <c r="O20" s="44">
        <f>IF(H20&gt;0,H20/H$8,"")</f>
        <v>7.6979962756541245E-2</v>
      </c>
      <c r="P20" s="19">
        <f>I20/I$19</f>
        <v>0.14324971684482218</v>
      </c>
      <c r="R20" s="7"/>
    </row>
    <row r="21" spans="1:20" x14ac:dyDescent="0.2">
      <c r="A21" s="86"/>
      <c r="B21" s="33" t="s">
        <v>17</v>
      </c>
      <c r="C21" s="14">
        <f>SUMIF(Assignments!$A$6:$A$100,"=1",Assignments!$O$6:$O$100)</f>
        <v>0</v>
      </c>
      <c r="D21" s="15">
        <f>SUMIF(Assignments!$A$6:$A$100,"=2",Assignments!$O$6:$O$100)</f>
        <v>0</v>
      </c>
      <c r="E21" s="15">
        <f>SUMIF(Assignments!$A$6:$A$100,"=3",Assignments!$O$6:$O$100)</f>
        <v>0</v>
      </c>
      <c r="F21" s="15">
        <f>SUMIF(Assignments!$A$6:$A$100,"=4",Assignments!$O$6:$O$100)</f>
        <v>0</v>
      </c>
      <c r="G21" s="71">
        <f>SUMIF(Assignments!$A$6:$A$100,"=5",Assignments!$O$6:$O$100)</f>
        <v>0</v>
      </c>
      <c r="H21" s="16">
        <f t="shared" si="1"/>
        <v>5641.9993209999993</v>
      </c>
      <c r="I21" s="16">
        <v>5641.9993209999993</v>
      </c>
      <c r="J21" s="17" t="e">
        <f t="shared" si="5"/>
        <v>#DIV/0!</v>
      </c>
      <c r="K21" s="18" t="e">
        <f t="shared" si="5"/>
        <v>#DIV/0!</v>
      </c>
      <c r="L21" s="18" t="e">
        <f t="shared" si="6"/>
        <v>#DIV/0!</v>
      </c>
      <c r="M21" s="18" t="e">
        <f t="shared" si="6"/>
        <v>#DIV/0!</v>
      </c>
      <c r="N21" s="18" t="e">
        <f>G21/G$19</f>
        <v>#DIV/0!</v>
      </c>
      <c r="O21" s="44">
        <f>IF(H21&gt;0,H21/H$8,"")</f>
        <v>1.1289148536504073E-2</v>
      </c>
      <c r="P21" s="19">
        <f>I21/I$19</f>
        <v>2.1007639824246749E-2</v>
      </c>
      <c r="R21" s="7"/>
    </row>
    <row r="22" spans="1:20" ht="13.5" thickBot="1" x14ac:dyDescent="0.25">
      <c r="A22" s="87"/>
      <c r="B22" s="34" t="s">
        <v>46</v>
      </c>
      <c r="C22" s="20">
        <f>SUMIF(Assignments!$A$6:$A$100,"=1",Assignments!$P$6:$P$100)</f>
        <v>0</v>
      </c>
      <c r="D22" s="21">
        <f>SUMIF(Assignments!$A$6:$A$100,"=2",Assignments!$P$6:$P$100)</f>
        <v>0</v>
      </c>
      <c r="E22" s="21">
        <f>SUMIF(Assignments!$A$6:$A$100,"=3",Assignments!$P$6:$P$100)</f>
        <v>0</v>
      </c>
      <c r="F22" s="21">
        <f>SUMIF(Assignments!$A$6:$A$100,"=4",Assignments!$P$6:$P$100)</f>
        <v>0</v>
      </c>
      <c r="G22" s="72">
        <f>SUMIF(Assignments!$A$6:$A$100,"=5",Assignments!$P$6:$P$100)</f>
        <v>0</v>
      </c>
      <c r="H22" s="22">
        <f t="shared" si="1"/>
        <v>224454.50634400008</v>
      </c>
      <c r="I22" s="22">
        <v>224454.50634400008</v>
      </c>
      <c r="J22" s="23" t="e">
        <f t="shared" si="5"/>
        <v>#DIV/0!</v>
      </c>
      <c r="K22" s="24" t="e">
        <f t="shared" si="5"/>
        <v>#DIV/0!</v>
      </c>
      <c r="L22" s="24" t="e">
        <f t="shared" si="6"/>
        <v>#DIV/0!</v>
      </c>
      <c r="M22" s="24" t="e">
        <f t="shared" si="6"/>
        <v>#DIV/0!</v>
      </c>
      <c r="N22" s="24" t="e">
        <f>G22/G$19</f>
        <v>#DIV/0!</v>
      </c>
      <c r="O22" s="35">
        <f>IF(H22&gt;0,H22/H$8,"")</f>
        <v>0.4491138898889479</v>
      </c>
      <c r="P22" s="25">
        <f>I22/I$19</f>
        <v>0.83574264333093162</v>
      </c>
      <c r="R22" s="7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38</v>
      </c>
    </row>
    <row r="25" spans="1:20" x14ac:dyDescent="0.2">
      <c r="A25" s="84" t="s">
        <v>42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</row>
    <row r="26" spans="1:20" x14ac:dyDescent="0.2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0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</row>
    <row r="29" spans="1:20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</row>
    <row r="30" spans="1:20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</row>
  </sheetData>
  <sheetProtection sheet="1" selectLockedCells="1"/>
  <protectedRanges>
    <protectedRange sqref="A3:B3 J6:N6 C6:G6" name="Range1"/>
  </protectedRanges>
  <mergeCells count="7">
    <mergeCell ref="A3:F4"/>
    <mergeCell ref="A25:T30"/>
    <mergeCell ref="A15:A18"/>
    <mergeCell ref="A19:A22"/>
    <mergeCell ref="A10:A14"/>
    <mergeCell ref="J6:P6"/>
    <mergeCell ref="A8:A9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2021-07-19T15:54:40Z</dcterms:modified>
</cp:coreProperties>
</file>