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BH\EXEC_MGMT\M H Board\MHB Minutes\MHB Minutes 17-18\"/>
    </mc:Choice>
  </mc:AlternateContent>
  <bookViews>
    <workbookView xWindow="0" yWindow="0" windowWidth="21570" windowHeight="8055"/>
  </bookViews>
  <sheets>
    <sheet name="Contracts" sheetId="2" r:id="rId1"/>
  </sheets>
  <definedNames>
    <definedName name="_xlnm._FilterDatabase" localSheetId="0" hidden="1">Contracts!$A$2:$G$114</definedName>
    <definedName name="_xlnm.Print_Area" localSheetId="0">Contracts!$A:$F</definedName>
    <definedName name="_xlnm.Print_Titles" localSheetId="0">Contracts!$2:$2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6" i="2" l="1"/>
  <c r="F107" i="2"/>
  <c r="K106" i="2"/>
  <c r="K107" i="2"/>
  <c r="K18" i="2" l="1"/>
  <c r="K67" i="2"/>
  <c r="K6" i="2"/>
  <c r="K56" i="2"/>
  <c r="K68" i="2"/>
  <c r="K5" i="2"/>
  <c r="K33" i="2"/>
  <c r="K22" i="2"/>
  <c r="K11" i="2"/>
  <c r="K58" i="2"/>
  <c r="K7" i="2"/>
  <c r="K19" i="2"/>
  <c r="K65" i="2"/>
  <c r="K63" i="2"/>
  <c r="K28" i="2"/>
  <c r="K44" i="2"/>
  <c r="K34" i="2"/>
  <c r="K52" i="2"/>
  <c r="K50" i="2"/>
  <c r="K29" i="2"/>
  <c r="K39" i="2"/>
  <c r="K23" i="2"/>
  <c r="K24" i="2"/>
  <c r="K43" i="2"/>
  <c r="K3" i="2"/>
  <c r="K20" i="2"/>
  <c r="K64" i="2"/>
  <c r="K42" i="2"/>
  <c r="K59" i="2"/>
  <c r="K35" i="2"/>
  <c r="K10" i="2"/>
  <c r="K71" i="2"/>
  <c r="K21" i="2"/>
  <c r="K12" i="2"/>
  <c r="K48" i="2"/>
  <c r="K36" i="2"/>
  <c r="K61" i="2"/>
  <c r="K30" i="2"/>
  <c r="K40" i="2"/>
  <c r="K57" i="2"/>
  <c r="K70" i="2"/>
  <c r="K41" i="2"/>
  <c r="K53" i="2"/>
  <c r="K60" i="2"/>
  <c r="K25" i="2"/>
  <c r="K31" i="2"/>
  <c r="K37" i="2"/>
  <c r="K38" i="2"/>
  <c r="K17" i="2"/>
  <c r="K26" i="2"/>
  <c r="K45" i="2"/>
  <c r="K66" i="2"/>
  <c r="K54" i="2"/>
  <c r="K62" i="2"/>
  <c r="K51" i="2"/>
  <c r="K27" i="2"/>
  <c r="K46" i="2"/>
  <c r="K4" i="2"/>
  <c r="K55" i="2"/>
  <c r="K32" i="2"/>
  <c r="K69" i="2"/>
  <c r="K49" i="2"/>
  <c r="K16" i="2"/>
  <c r="K15" i="2"/>
  <c r="K8" i="2"/>
  <c r="K14" i="2"/>
  <c r="K9" i="2"/>
  <c r="K47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8" i="2"/>
  <c r="K109" i="2"/>
  <c r="K110" i="2"/>
  <c r="K112" i="2"/>
  <c r="K13" i="2"/>
  <c r="K111" i="2"/>
  <c r="F15" i="2" l="1"/>
  <c r="F16" i="2"/>
  <c r="F17" i="2"/>
  <c r="F111" i="2"/>
  <c r="F20" i="2"/>
  <c r="F21" i="2"/>
  <c r="F73" i="2"/>
  <c r="F74" i="2"/>
  <c r="F19" i="2"/>
  <c r="F18" i="2"/>
  <c r="F22" i="2"/>
  <c r="F4" i="2"/>
  <c r="F3" i="2"/>
  <c r="F23" i="2"/>
  <c r="F5" i="2"/>
  <c r="F24" i="2"/>
  <c r="F25" i="2"/>
  <c r="F7" i="2"/>
  <c r="F26" i="2"/>
  <c r="F27" i="2"/>
  <c r="F30" i="2"/>
  <c r="F75" i="2"/>
  <c r="F76" i="2"/>
  <c r="F29" i="2"/>
  <c r="F28" i="2"/>
  <c r="F31" i="2"/>
  <c r="F32" i="2"/>
  <c r="F77" i="2"/>
  <c r="F78" i="2"/>
  <c r="F79" i="2"/>
  <c r="F80" i="2"/>
  <c r="F81" i="2"/>
  <c r="F36" i="2"/>
  <c r="F35" i="2"/>
  <c r="F82" i="2"/>
  <c r="F34" i="2"/>
  <c r="F33" i="2"/>
  <c r="F83" i="2"/>
  <c r="F37" i="2"/>
  <c r="F38" i="2"/>
  <c r="F84" i="2"/>
  <c r="F85" i="2"/>
  <c r="F112" i="2"/>
  <c r="F41" i="2"/>
  <c r="F40" i="2"/>
  <c r="F86" i="2"/>
  <c r="F39" i="2"/>
  <c r="F87" i="2"/>
  <c r="F88" i="2"/>
  <c r="F89" i="2"/>
  <c r="F90" i="2"/>
  <c r="F42" i="2"/>
  <c r="F43" i="2"/>
  <c r="F45" i="2"/>
  <c r="F46" i="2"/>
  <c r="F44" i="2"/>
  <c r="F47" i="2"/>
  <c r="F91" i="2"/>
  <c r="F8" i="2"/>
  <c r="F48" i="2"/>
  <c r="F49" i="2"/>
  <c r="F13" i="2"/>
  <c r="F92" i="2"/>
  <c r="F9" i="2"/>
  <c r="F51" i="2"/>
  <c r="F50" i="2"/>
  <c r="F93" i="2"/>
  <c r="F94" i="2"/>
  <c r="F10" i="2"/>
  <c r="F53" i="2"/>
  <c r="F54" i="2"/>
  <c r="F52" i="2"/>
  <c r="F55" i="2"/>
  <c r="F56" i="2"/>
  <c r="F6" i="2"/>
  <c r="F57" i="2"/>
  <c r="F59" i="2"/>
  <c r="F58" i="2"/>
  <c r="F95" i="2"/>
  <c r="F96" i="2"/>
  <c r="F97" i="2"/>
  <c r="F60" i="2"/>
  <c r="F62" i="2"/>
  <c r="F61" i="2"/>
  <c r="F98" i="2"/>
  <c r="F99" i="2"/>
  <c r="F63" i="2"/>
  <c r="F64" i="2"/>
  <c r="F65" i="2"/>
  <c r="F11" i="2"/>
  <c r="F100" i="2"/>
  <c r="F101" i="2"/>
  <c r="F66" i="2"/>
  <c r="F68" i="2"/>
  <c r="F67" i="2"/>
  <c r="F102" i="2"/>
  <c r="F103" i="2"/>
  <c r="F104" i="2"/>
  <c r="F69" i="2"/>
  <c r="F12" i="2"/>
  <c r="F105" i="2"/>
  <c r="F70" i="2"/>
  <c r="F108" i="2"/>
  <c r="F72" i="2"/>
  <c r="F109" i="2"/>
  <c r="F71" i="2"/>
  <c r="F110" i="2"/>
  <c r="F14" i="2"/>
  <c r="F113" i="2" l="1"/>
  <c r="E113" i="2"/>
  <c r="D113" i="2"/>
  <c r="C113" i="2"/>
</calcChain>
</file>

<file path=xl/sharedStrings.xml><?xml version="1.0" encoding="utf-8"?>
<sst xmlns="http://schemas.openxmlformats.org/spreadsheetml/2006/main" count="669" uniqueCount="194">
  <si>
    <t>Program Title</t>
  </si>
  <si>
    <t>Funding Source(s)</t>
  </si>
  <si>
    <t>Program Code</t>
  </si>
  <si>
    <t>SUD Services</t>
  </si>
  <si>
    <t xml:space="preserve">Agency </t>
  </si>
  <si>
    <t>Detoxification Services</t>
  </si>
  <si>
    <t>All</t>
  </si>
  <si>
    <t>No</t>
  </si>
  <si>
    <t>CGF &amp; SAPT Discretionary</t>
  </si>
  <si>
    <t>Hilltop Recovery Services</t>
  </si>
  <si>
    <t>Adult Residential</t>
  </si>
  <si>
    <t>FFP, State GF, CGF, and 2011 BH Realignment</t>
  </si>
  <si>
    <t>SAPT</t>
  </si>
  <si>
    <t>Adult Outpatient (ODF)</t>
  </si>
  <si>
    <t>Peri Day Tx.</t>
  </si>
  <si>
    <t>FFP, State GF, CGF, and 2011 BH Realignment, and SAPT (when DMC not available)</t>
  </si>
  <si>
    <t>MOU with HSD</t>
  </si>
  <si>
    <t>Peri Residential</t>
  </si>
  <si>
    <t>MAT (Methadone)</t>
  </si>
  <si>
    <t>Acupuncture</t>
  </si>
  <si>
    <t>Sober Living</t>
  </si>
  <si>
    <t>DUI - Case Management</t>
  </si>
  <si>
    <t>2011 BH Realignment</t>
  </si>
  <si>
    <t xml:space="preserve">CGF  </t>
  </si>
  <si>
    <t>Alternative Family Services</t>
  </si>
  <si>
    <t>Youth &amp; Family</t>
  </si>
  <si>
    <t xml:space="preserve">Specialty MH </t>
  </si>
  <si>
    <t>2011 BH Realignment (EPSDT) &amp; FFP</t>
  </si>
  <si>
    <t>Adult Services</t>
  </si>
  <si>
    <t>California Department of State Hospitals</t>
  </si>
  <si>
    <t>Yes</t>
  </si>
  <si>
    <t>State Hospital Inpatient</t>
  </si>
  <si>
    <t>IMD/LTC</t>
  </si>
  <si>
    <t>1991 Realignment</t>
  </si>
  <si>
    <t>Various</t>
  </si>
  <si>
    <t>Catholic Charities CYO, St. Vincent's School for Boys</t>
  </si>
  <si>
    <t>Life Works</t>
  </si>
  <si>
    <t>TLC Child and Family Services</t>
  </si>
  <si>
    <t>Victor Treatment Centers</t>
  </si>
  <si>
    <t>TBS</t>
  </si>
  <si>
    <t>Sunny Hills Services</t>
  </si>
  <si>
    <t>California Parenting Institute</t>
  </si>
  <si>
    <t>Petaluma People Services Center</t>
  </si>
  <si>
    <t>Urgent Response</t>
  </si>
  <si>
    <t>Formative Family</t>
  </si>
  <si>
    <t>ACT/Pride</t>
  </si>
  <si>
    <t>A Step Up</t>
  </si>
  <si>
    <t>Bridges</t>
  </si>
  <si>
    <t>E Street</t>
  </si>
  <si>
    <t>Hope House</t>
  </si>
  <si>
    <t>Progress Foundation</t>
  </si>
  <si>
    <t>Parker Hill Place</t>
  </si>
  <si>
    <t>Board &amp; Cares</t>
  </si>
  <si>
    <t>1991 Realignment &amp; FFP</t>
  </si>
  <si>
    <t>Opportunity House</t>
  </si>
  <si>
    <t>Telecare</t>
  </si>
  <si>
    <t>Department of Rehabilitation (State of California)</t>
  </si>
  <si>
    <t>National Alliance on Mental Illness</t>
  </si>
  <si>
    <t>Family Service Coordinator</t>
  </si>
  <si>
    <t>Vocational Services</t>
  </si>
  <si>
    <t>Interlink Self Help Center</t>
  </si>
  <si>
    <t>Petaluma Peer Recovery Project</t>
  </si>
  <si>
    <t>Wellness Center</t>
  </si>
  <si>
    <t>Older Adult Collaborative</t>
  </si>
  <si>
    <t>MHSA</t>
  </si>
  <si>
    <t>Empowerment Center</t>
  </si>
  <si>
    <t>Crisis Services</t>
  </si>
  <si>
    <t xml:space="preserve">West County Community Services </t>
  </si>
  <si>
    <t>MHSA &amp; FFP</t>
  </si>
  <si>
    <t>Alliance Medical Center</t>
  </si>
  <si>
    <t>Drug Abuse Alternatives Center</t>
  </si>
  <si>
    <t>Santa Rosa Community Health Centers</t>
  </si>
  <si>
    <t>West County Health Centers</t>
  </si>
  <si>
    <t>MHSA - PEI</t>
  </si>
  <si>
    <t>Tamayo House</t>
  </si>
  <si>
    <t>Mary Isaak Center</t>
  </si>
  <si>
    <t>MH Services</t>
  </si>
  <si>
    <t>Bridges to Health Grant</t>
  </si>
  <si>
    <t xml:space="preserve">Santa Rosa Community Health Centers </t>
  </si>
  <si>
    <t>MHSA - CSS</t>
  </si>
  <si>
    <t>Employment Services</t>
  </si>
  <si>
    <t>Acute &amp; Forensics</t>
  </si>
  <si>
    <t>SAMHSA Grant</t>
  </si>
  <si>
    <t>1991 Realignment, FFP</t>
  </si>
  <si>
    <t>Acute Inpatient (Hospital)</t>
  </si>
  <si>
    <t>Action Network</t>
  </si>
  <si>
    <t>Community Baptist Church</t>
  </si>
  <si>
    <t>Early Learning Institute</t>
  </si>
  <si>
    <t>Jewish Family and Children’s Services</t>
  </si>
  <si>
    <t>Latino Service Providers of Sonoma County</t>
  </si>
  <si>
    <t>Positive Images</t>
  </si>
  <si>
    <t>Santa Rosa Junior College - Peers Program</t>
  </si>
  <si>
    <t>PEI - 0 to 5</t>
  </si>
  <si>
    <t>Suicide Prevention Hotline</t>
  </si>
  <si>
    <t>MST</t>
  </si>
  <si>
    <t>PEI - Reducing Disparities</t>
  </si>
  <si>
    <t>PEI TAY</t>
  </si>
  <si>
    <t>Consumer Operated Warmline</t>
  </si>
  <si>
    <t>PEI - Triple P 0 to 5</t>
  </si>
  <si>
    <t>PEI - School Based - 5 to 18</t>
  </si>
  <si>
    <t xml:space="preserve">Human Services Department </t>
  </si>
  <si>
    <t>Lomi Psychotherapy Clinic</t>
  </si>
  <si>
    <t>Support Our Students</t>
  </si>
  <si>
    <t>Consumer Relations</t>
  </si>
  <si>
    <t>Peer Support Specialist</t>
  </si>
  <si>
    <t>WET - Post Graduate Interns</t>
  </si>
  <si>
    <t>Temporary Staffing and Recruitment Services</t>
  </si>
  <si>
    <t>ECHO Management Group</t>
  </si>
  <si>
    <t>FEI.com Inc.</t>
  </si>
  <si>
    <t>Harder &amp; Company</t>
  </si>
  <si>
    <t>Netsmart Technologies Inc.</t>
  </si>
  <si>
    <t>Dimension Reports, LLC</t>
  </si>
  <si>
    <t>Hearing Officers</t>
  </si>
  <si>
    <t>Julie A. Kawahara</t>
  </si>
  <si>
    <t>Admin</t>
  </si>
  <si>
    <t>Locum Tenens &amp; Contract Doctors</t>
  </si>
  <si>
    <t>Retinal Scanning Equipment</t>
  </si>
  <si>
    <t>Data for PY Claims info</t>
  </si>
  <si>
    <t>1991 Realignment &amp; FFP (Admin)</t>
  </si>
  <si>
    <t>Evaluation Services</t>
  </si>
  <si>
    <t>SUD -EHR &amp; Claiming System</t>
  </si>
  <si>
    <t>MH Electronic Health Record</t>
  </si>
  <si>
    <t>1991 Realignment, 2011 BH Realignment, Fees</t>
  </si>
  <si>
    <t>837 &amp; 835 Analysis</t>
  </si>
  <si>
    <t>QMP - DCAR Database</t>
  </si>
  <si>
    <t>Consultation Services</t>
  </si>
  <si>
    <t>Hearings</t>
  </si>
  <si>
    <t>PS+</t>
  </si>
  <si>
    <t>Petaluma Community Schools</t>
  </si>
  <si>
    <t>Kristi Marleau</t>
  </si>
  <si>
    <t>Independent Living/Supportive Housing</t>
  </si>
  <si>
    <t>CGF, AB109, SAPT Disc.</t>
  </si>
  <si>
    <t xml:space="preserve">WRAP - Specialty MH &amp; Day Treatment </t>
  </si>
  <si>
    <t>MHSA &amp; SAMHSA</t>
  </si>
  <si>
    <t>Goodwill Industries of Redwood Empire</t>
  </si>
  <si>
    <t>FFP Generating</t>
  </si>
  <si>
    <t>FFP &amp; 1991 Realignment</t>
  </si>
  <si>
    <t>MHSA PEI</t>
  </si>
  <si>
    <t>Expanded MH</t>
  </si>
  <si>
    <t>Older Adult Collaborative - CSS FSP</t>
  </si>
  <si>
    <t>California Human Development</t>
  </si>
  <si>
    <t>DDC Peri Residential</t>
  </si>
  <si>
    <t>Sonoma Works Peri Residential</t>
  </si>
  <si>
    <t>Women's Recovery Services</t>
  </si>
  <si>
    <t>Community Support Network</t>
  </si>
  <si>
    <t>Sonoma County Indian Health Project</t>
  </si>
  <si>
    <t>Santa Rosa Treatment Program</t>
  </si>
  <si>
    <t>Drug Impairment Detection Services PassPoint</t>
  </si>
  <si>
    <t>TAY, CAPE, Warmline, and Family Programs</t>
  </si>
  <si>
    <t>FY 17-18
Contract Amount</t>
  </si>
  <si>
    <t>FY 18-19 Proposed
Add-Back Amount</t>
  </si>
  <si>
    <t>FY 18-19 Proposed
Contract Amount</t>
  </si>
  <si>
    <t>FY 18-19 Proposed
Reduction Amount</t>
  </si>
  <si>
    <t>Service Category</t>
  </si>
  <si>
    <t>Residential Non-Medical Detoxification</t>
  </si>
  <si>
    <t>Residential Treatment Services</t>
  </si>
  <si>
    <t>Outpatient SUD Treatment Services</t>
  </si>
  <si>
    <t>Perinatal Residential and Outpatient SUD Day Treatment Services</t>
  </si>
  <si>
    <t>Narcotic Treatment Programs</t>
  </si>
  <si>
    <t>Acupuncture and Recovery Treatment Services</t>
  </si>
  <si>
    <t>Ancillary Services</t>
  </si>
  <si>
    <t>Creekside Mental Health Rehabilitation Program</t>
  </si>
  <si>
    <t>Long-Term Care Facilities</t>
  </si>
  <si>
    <t>Children's Group Homes</t>
  </si>
  <si>
    <t>Children's Mental Health Outpatient Services</t>
  </si>
  <si>
    <t>Individuals Now dba Social Advocates for Youth</t>
  </si>
  <si>
    <t>Redwood Psychology Center dba Russian River Counselors</t>
  </si>
  <si>
    <t>Seneca Residential and Day Treatment Center for Children</t>
  </si>
  <si>
    <t>Supportive Services to Adults in Community Care Facilities</t>
  </si>
  <si>
    <t>Supportive Services to Adults in Independent Living Settings</t>
  </si>
  <si>
    <t>Assertive Community Treatment (ACT)</t>
  </si>
  <si>
    <t>Buckelew Programs</t>
  </si>
  <si>
    <t>Consumer, Family Peer Support and Recovery Services</t>
  </si>
  <si>
    <t>Mental Health Services Act Community Partnerships</t>
  </si>
  <si>
    <t>Forensic Assertive Community Treatment (FACT) Independent Living (ILS)</t>
  </si>
  <si>
    <t>Transition Age Youth (TAY)</t>
  </si>
  <si>
    <t>Family Advocacy Support  &amp; Treatment Team(FASTT)</t>
  </si>
  <si>
    <t>On The Move (Voices)</t>
  </si>
  <si>
    <t>Crisis Residential Unit (CRU) I &amp; CRU II</t>
  </si>
  <si>
    <t>Acute Inpatient and Short-Term Crisis Services</t>
  </si>
  <si>
    <t>Various - Acute Inpatient Facilities (Placement based on bed availability)</t>
  </si>
  <si>
    <t>Mental Health Services Act (MHSA) Prevention and Early Intervention (PEI)</t>
  </si>
  <si>
    <t>Coppertower Family Medical Center dba Alexander Valley Health Center</t>
  </si>
  <si>
    <t>PEI Peer Support in Club House</t>
  </si>
  <si>
    <t>Mental Health Services Act Workforce, Education and Training</t>
  </si>
  <si>
    <t>Support Services</t>
  </si>
  <si>
    <t>Wong, Andrew J.  dba AJW, Inc.</t>
  </si>
  <si>
    <t>Council on Aging for Seniors</t>
  </si>
  <si>
    <t>Reduction Range</t>
  </si>
  <si>
    <t>City of Sebastopol</t>
  </si>
  <si>
    <t>Moore Iacofano Goltsman</t>
  </si>
  <si>
    <t>SUD - Prevention</t>
  </si>
  <si>
    <t>Don't include this column</t>
  </si>
  <si>
    <t>Department of Health Services Fiscal Year 2018/19 Contract Restoration Plan
(BOS approved June 14,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</si>
</sst>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64" fontId="0" fillId="0" borderId="0" xfId="1" applyNumberFormat="1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24"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general" vertical="center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general" vertical="center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general" vertical="center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general" vertical="center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general" vertical="center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general" vertical="center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general" vertical="center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EFEFFF"/>
      <color rgb="FFC5C5FF"/>
      <color rgb="FFFFBBAB"/>
      <color rgb="FFCFFAFB"/>
      <color rgb="FFFFB9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2:K113" totalsRowCount="1" headerRowDxfId="23" dataDxfId="22">
  <autoFilter ref="A2:K112"/>
  <tableColumns count="11">
    <tableColumn id="4" name="Agency " dataDxfId="21" totalsRowDxfId="20"/>
    <tableColumn id="14" name="Service Category" dataDxfId="19" totalsRowDxfId="18"/>
    <tableColumn id="7" name="FY 17-18_x000a_Contract Amount" totalsRowFunction="sum" dataDxfId="17" totalsRowDxfId="16" dataCellStyle="Currency"/>
    <tableColumn id="8" name="FY 18-19 Proposed_x000a_Reduction Amount" totalsRowFunction="sum" dataDxfId="15" totalsRowDxfId="14" dataCellStyle="Currency"/>
    <tableColumn id="9" name="FY 18-19 Proposed_x000a_Add-Back Amount" totalsRowFunction="sum" dataDxfId="13" totalsRowDxfId="12" dataCellStyle="Currency"/>
    <tableColumn id="10" name="FY 18-19 Proposed_x000a_Contract Amount" totalsRowFunction="sum" dataDxfId="11" totalsRowDxfId="10" dataCellStyle="Currency">
      <calculatedColumnFormula>SUM(Table1[[#This Row],[FY 17-18
Contract Amount]:[FY 18-19 Proposed
Add-Back Amount]])</calculatedColumnFormula>
    </tableColumn>
    <tableColumn id="11" name="FFP Generating" dataDxfId="9" totalsRowDxfId="8"/>
    <tableColumn id="12" name="Program Code" dataDxfId="7" totalsRowDxfId="6" dataCellStyle="Currency"/>
    <tableColumn id="13" name="Program Title" dataDxfId="5" totalsRowDxfId="4" dataCellStyle="Currency"/>
    <tableColumn id="1" name="Funding Source(s)" dataDxfId="3" totalsRowDxfId="2"/>
    <tableColumn id="6" name="Reduction Range" dataDxfId="1" totalsRowDxfId="0">
      <calculatedColumnFormula>IF(D3&lt;0,1,IF(D3=0,2,3))</calculatedColumnFormula>
    </tableColumn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3"/>
  <sheetViews>
    <sheetView tabSelected="1" zoomScale="93" zoomScaleNormal="93" workbookViewId="0">
      <pane ySplit="2" topLeftCell="A3" activePane="bottomLeft" state="frozen"/>
      <selection pane="bottomLeft" activeCell="E8" sqref="E8"/>
    </sheetView>
  </sheetViews>
  <sheetFormatPr defaultColWidth="119.42578125" defaultRowHeight="15" x14ac:dyDescent="0.25"/>
  <cols>
    <col min="1" max="1" width="34.140625" style="1" customWidth="1"/>
    <col min="2" max="2" width="46.28515625" style="1" customWidth="1"/>
    <col min="3" max="3" width="21.85546875" style="1" bestFit="1" customWidth="1"/>
    <col min="4" max="4" width="23.42578125" style="1" customWidth="1"/>
    <col min="5" max="6" width="22.7109375" style="1" bestFit="1" customWidth="1"/>
    <col min="7" max="7" width="19.7109375" style="2" hidden="1" customWidth="1"/>
    <col min="8" max="8" width="18.7109375" style="1" hidden="1" customWidth="1"/>
    <col min="9" max="9" width="67.7109375" style="1" hidden="1" customWidth="1"/>
    <col min="10" max="10" width="74.7109375" style="1" hidden="1" customWidth="1"/>
    <col min="11" max="11" width="28.42578125" style="1" hidden="1" customWidth="1"/>
    <col min="12" max="16384" width="119.42578125" style="1"/>
  </cols>
  <sheetData>
    <row r="1" spans="1:11" ht="63" customHeight="1" x14ac:dyDescent="0.25">
      <c r="A1" s="7" t="s">
        <v>193</v>
      </c>
      <c r="B1" s="7"/>
      <c r="C1" s="7"/>
      <c r="D1" s="7"/>
      <c r="E1" s="7"/>
      <c r="F1" s="7"/>
      <c r="G1" s="6" t="s">
        <v>192</v>
      </c>
      <c r="H1" s="6" t="s">
        <v>192</v>
      </c>
      <c r="I1" s="6" t="s">
        <v>192</v>
      </c>
      <c r="J1" s="6" t="s">
        <v>192</v>
      </c>
      <c r="K1" s="6" t="s">
        <v>192</v>
      </c>
    </row>
    <row r="2" spans="1:11" s="2" customFormat="1" ht="30" x14ac:dyDescent="0.25">
      <c r="A2" s="2" t="s">
        <v>4</v>
      </c>
      <c r="B2" s="2" t="s">
        <v>153</v>
      </c>
      <c r="C2" s="2" t="s">
        <v>149</v>
      </c>
      <c r="D2" s="2" t="s">
        <v>152</v>
      </c>
      <c r="E2" s="2" t="s">
        <v>150</v>
      </c>
      <c r="F2" s="2" t="s">
        <v>151</v>
      </c>
      <c r="G2" s="2" t="s">
        <v>135</v>
      </c>
      <c r="H2" s="2" t="s">
        <v>2</v>
      </c>
      <c r="I2" s="2" t="s">
        <v>0</v>
      </c>
      <c r="J2" s="2" t="s">
        <v>1</v>
      </c>
      <c r="K2" s="2" t="s">
        <v>188</v>
      </c>
    </row>
    <row r="3" spans="1:11" x14ac:dyDescent="0.25">
      <c r="A3" s="1" t="s">
        <v>140</v>
      </c>
      <c r="B3" s="1" t="s">
        <v>160</v>
      </c>
      <c r="C3" s="3">
        <v>101960</v>
      </c>
      <c r="D3" s="3">
        <v>-101960</v>
      </c>
      <c r="E3" s="3">
        <v>101960</v>
      </c>
      <c r="F3" s="3">
        <f>SUM(Table1[[#This Row],[FY 17-18
Contract Amount]:[FY 18-19 Proposed
Add-Back Amount]])</f>
        <v>101960</v>
      </c>
      <c r="G3" s="2" t="s">
        <v>7</v>
      </c>
      <c r="H3" s="1" t="s">
        <v>64</v>
      </c>
      <c r="I3" s="1" t="s">
        <v>21</v>
      </c>
      <c r="J3" s="1" t="s">
        <v>23</v>
      </c>
      <c r="K3" s="1">
        <f t="shared" ref="K3:K34" si="0">IF(D3&lt;0,1,IF(D3=0,2,3))</f>
        <v>1</v>
      </c>
    </row>
    <row r="4" spans="1:11" x14ac:dyDescent="0.25">
      <c r="A4" s="1" t="s">
        <v>140</v>
      </c>
      <c r="B4" s="1" t="s">
        <v>160</v>
      </c>
      <c r="C4" s="3">
        <v>12000</v>
      </c>
      <c r="D4" s="3">
        <v>-12000</v>
      </c>
      <c r="E4" s="3">
        <v>0</v>
      </c>
      <c r="F4" s="3">
        <f>SUM(Table1[[#This Row],[FY 17-18
Contract Amount]:[FY 18-19 Proposed
Add-Back Amount]])</f>
        <v>0</v>
      </c>
      <c r="G4" s="2" t="s">
        <v>7</v>
      </c>
      <c r="H4" s="1" t="s">
        <v>25</v>
      </c>
      <c r="I4" s="1" t="s">
        <v>20</v>
      </c>
      <c r="J4" s="1" t="s">
        <v>8</v>
      </c>
      <c r="K4" s="1">
        <f t="shared" si="0"/>
        <v>1</v>
      </c>
    </row>
    <row r="5" spans="1:11" x14ac:dyDescent="0.25">
      <c r="A5" s="1" t="s">
        <v>140</v>
      </c>
      <c r="B5" s="1" t="s">
        <v>155</v>
      </c>
      <c r="C5" s="3">
        <v>657523</v>
      </c>
      <c r="D5" s="3">
        <v>-328762</v>
      </c>
      <c r="E5" s="3">
        <v>328762</v>
      </c>
      <c r="F5" s="3">
        <f>SUM(Table1[[#This Row],[FY 17-18
Contract Amount]:[FY 18-19 Proposed
Add-Back Amount]])</f>
        <v>657523</v>
      </c>
      <c r="G5" s="2" t="s">
        <v>7</v>
      </c>
      <c r="H5" s="1" t="s">
        <v>25</v>
      </c>
      <c r="I5" s="1" t="s">
        <v>10</v>
      </c>
      <c r="J5" s="1" t="s">
        <v>11</v>
      </c>
      <c r="K5" s="1">
        <f t="shared" si="0"/>
        <v>1</v>
      </c>
    </row>
    <row r="6" spans="1:11" x14ac:dyDescent="0.25">
      <c r="A6" s="1" t="s">
        <v>50</v>
      </c>
      <c r="B6" s="1" t="s">
        <v>179</v>
      </c>
      <c r="C6" s="3">
        <v>2038933</v>
      </c>
      <c r="D6" s="3">
        <v>-1000000</v>
      </c>
      <c r="E6" s="3">
        <v>1000000</v>
      </c>
      <c r="F6" s="3">
        <f>SUM(Table1[[#This Row],[FY 17-18
Contract Amount]:[FY 18-19 Proposed
Add-Back Amount]])</f>
        <v>2038933</v>
      </c>
      <c r="G6" s="2" t="s">
        <v>30</v>
      </c>
      <c r="H6" s="1" t="s">
        <v>64</v>
      </c>
      <c r="I6" s="1" t="s">
        <v>178</v>
      </c>
      <c r="J6" s="1" t="s">
        <v>83</v>
      </c>
      <c r="K6" s="1">
        <f t="shared" si="0"/>
        <v>1</v>
      </c>
    </row>
    <row r="7" spans="1:11" x14ac:dyDescent="0.25">
      <c r="A7" s="1" t="s">
        <v>41</v>
      </c>
      <c r="B7" s="1" t="s">
        <v>164</v>
      </c>
      <c r="C7" s="3">
        <v>651289</v>
      </c>
      <c r="D7" s="3">
        <v>-214925</v>
      </c>
      <c r="E7" s="3">
        <v>214925</v>
      </c>
      <c r="F7" s="3">
        <f>SUM(Table1[[#This Row],[FY 17-18
Contract Amount]:[FY 18-19 Proposed
Add-Back Amount]])</f>
        <v>651289</v>
      </c>
      <c r="G7" s="2" t="s">
        <v>30</v>
      </c>
      <c r="H7" s="1" t="s">
        <v>3</v>
      </c>
      <c r="I7" s="1" t="s">
        <v>26</v>
      </c>
      <c r="J7" s="1" t="s">
        <v>27</v>
      </c>
      <c r="K7" s="1">
        <f t="shared" si="0"/>
        <v>1</v>
      </c>
    </row>
    <row r="8" spans="1:11" ht="30" x14ac:dyDescent="0.25">
      <c r="A8" s="1" t="s">
        <v>129</v>
      </c>
      <c r="B8" s="1" t="s">
        <v>181</v>
      </c>
      <c r="C8" s="3">
        <v>12000</v>
      </c>
      <c r="D8" s="3">
        <v>-9000</v>
      </c>
      <c r="E8" s="3">
        <v>0</v>
      </c>
      <c r="F8" s="3">
        <f>SUM(Table1[[#This Row],[FY 17-18
Contract Amount]:[FY 18-19 Proposed
Add-Back Amount]])</f>
        <v>3000</v>
      </c>
      <c r="G8" s="2" t="s">
        <v>7</v>
      </c>
      <c r="H8" s="1" t="s">
        <v>25</v>
      </c>
      <c r="I8" s="1" t="s">
        <v>127</v>
      </c>
      <c r="J8" s="1" t="s">
        <v>64</v>
      </c>
      <c r="K8" s="1">
        <f t="shared" si="0"/>
        <v>1</v>
      </c>
    </row>
    <row r="9" spans="1:11" ht="30" x14ac:dyDescent="0.25">
      <c r="A9" s="1" t="s">
        <v>57</v>
      </c>
      <c r="B9" s="1" t="s">
        <v>181</v>
      </c>
      <c r="C9" s="3">
        <v>8078</v>
      </c>
      <c r="D9" s="3">
        <v>-8078</v>
      </c>
      <c r="E9" s="3">
        <v>0</v>
      </c>
      <c r="F9" s="3">
        <f>SUM(Table1[[#This Row],[FY 17-18
Contract Amount]:[FY 18-19 Proposed
Add-Back Amount]])</f>
        <v>0</v>
      </c>
      <c r="G9" s="2" t="s">
        <v>7</v>
      </c>
      <c r="H9" s="1" t="s">
        <v>114</v>
      </c>
      <c r="I9" s="1" t="s">
        <v>127</v>
      </c>
      <c r="J9" s="1" t="s">
        <v>64</v>
      </c>
      <c r="K9" s="1">
        <f t="shared" si="0"/>
        <v>1</v>
      </c>
    </row>
    <row r="10" spans="1:11" ht="30" x14ac:dyDescent="0.25">
      <c r="A10" s="1" t="s">
        <v>128</v>
      </c>
      <c r="B10" s="1" t="s">
        <v>181</v>
      </c>
      <c r="C10" s="3">
        <v>84894</v>
      </c>
      <c r="D10" s="3">
        <v>-84894</v>
      </c>
      <c r="E10" s="3">
        <v>0</v>
      </c>
      <c r="F10" s="3">
        <f>SUM(Table1[[#This Row],[FY 17-18
Contract Amount]:[FY 18-19 Proposed
Add-Back Amount]])</f>
        <v>0</v>
      </c>
      <c r="G10" s="2" t="s">
        <v>7</v>
      </c>
      <c r="H10" s="1" t="s">
        <v>25</v>
      </c>
      <c r="I10" s="1" t="s">
        <v>127</v>
      </c>
      <c r="J10" s="1" t="s">
        <v>64</v>
      </c>
      <c r="K10" s="1">
        <f t="shared" si="0"/>
        <v>1</v>
      </c>
    </row>
    <row r="11" spans="1:11" ht="30" x14ac:dyDescent="0.25">
      <c r="A11" s="1" t="s">
        <v>102</v>
      </c>
      <c r="B11" s="1" t="s">
        <v>181</v>
      </c>
      <c r="C11" s="3">
        <v>224705</v>
      </c>
      <c r="D11" s="3">
        <v>-224705</v>
      </c>
      <c r="E11" s="3">
        <v>0</v>
      </c>
      <c r="F11" s="3">
        <f>SUM(Table1[[#This Row],[FY 17-18
Contract Amount]:[FY 18-19 Proposed
Add-Back Amount]])</f>
        <v>0</v>
      </c>
      <c r="G11" s="2" t="s">
        <v>7</v>
      </c>
      <c r="H11" s="1" t="s">
        <v>114</v>
      </c>
      <c r="I11" s="1" t="s">
        <v>127</v>
      </c>
      <c r="J11" s="1" t="s">
        <v>64</v>
      </c>
      <c r="K11" s="1">
        <f t="shared" si="0"/>
        <v>1</v>
      </c>
    </row>
    <row r="12" spans="1:11" ht="30" x14ac:dyDescent="0.25">
      <c r="A12" s="1" t="s">
        <v>67</v>
      </c>
      <c r="B12" s="1" t="s">
        <v>181</v>
      </c>
      <c r="C12" s="3">
        <v>76022</v>
      </c>
      <c r="D12" s="3">
        <v>-76022</v>
      </c>
      <c r="E12" s="3">
        <v>0</v>
      </c>
      <c r="F12" s="3">
        <f>SUM(Table1[[#This Row],[FY 17-18
Contract Amount]:[FY 18-19 Proposed
Add-Back Amount]])</f>
        <v>0</v>
      </c>
      <c r="G12" s="2" t="s">
        <v>7</v>
      </c>
      <c r="H12" s="1" t="s">
        <v>64</v>
      </c>
      <c r="I12" s="1" t="s">
        <v>127</v>
      </c>
      <c r="J12" s="1" t="s">
        <v>64</v>
      </c>
      <c r="K12" s="1">
        <f t="shared" si="0"/>
        <v>1</v>
      </c>
    </row>
    <row r="13" spans="1:11" ht="30" x14ac:dyDescent="0.25">
      <c r="A13" s="1" t="s">
        <v>101</v>
      </c>
      <c r="B13" s="1" t="s">
        <v>181</v>
      </c>
      <c r="C13" s="3">
        <v>0</v>
      </c>
      <c r="D13" s="3">
        <v>300000</v>
      </c>
      <c r="E13" s="3">
        <v>0</v>
      </c>
      <c r="F13" s="3">
        <f>SUM(Table1[[#This Row],[FY 17-18
Contract Amount]:[FY 18-19 Proposed
Add-Back Amount]])</f>
        <v>300000</v>
      </c>
      <c r="G13" s="2" t="s">
        <v>30</v>
      </c>
      <c r="H13" s="1" t="s">
        <v>64</v>
      </c>
      <c r="I13" s="1" t="s">
        <v>138</v>
      </c>
      <c r="J13" s="1" t="s">
        <v>137</v>
      </c>
      <c r="K13" s="1">
        <f t="shared" si="0"/>
        <v>3</v>
      </c>
    </row>
    <row r="14" spans="1:11" ht="30" x14ac:dyDescent="0.25">
      <c r="A14" s="1" t="s">
        <v>85</v>
      </c>
      <c r="B14" s="1" t="s">
        <v>181</v>
      </c>
      <c r="C14" s="3">
        <v>76635</v>
      </c>
      <c r="D14" s="3">
        <v>-8429.85</v>
      </c>
      <c r="E14" s="3">
        <v>0</v>
      </c>
      <c r="F14" s="3">
        <f>SUM(Table1[[#This Row],[FY 17-18
Contract Amount]:[FY 18-19 Proposed
Add-Back Amount]])</f>
        <v>68205.149999999994</v>
      </c>
      <c r="G14" s="2" t="s">
        <v>7</v>
      </c>
      <c r="H14" s="1" t="s">
        <v>64</v>
      </c>
      <c r="I14" s="1" t="s">
        <v>95</v>
      </c>
      <c r="J14" s="1" t="s">
        <v>64</v>
      </c>
      <c r="K14" s="1">
        <f t="shared" si="0"/>
        <v>1</v>
      </c>
    </row>
    <row r="15" spans="1:11" ht="30" x14ac:dyDescent="0.25">
      <c r="A15" s="1" t="s">
        <v>159</v>
      </c>
      <c r="B15" s="1" t="s">
        <v>160</v>
      </c>
      <c r="C15" s="3">
        <v>9038</v>
      </c>
      <c r="D15" s="3">
        <v>-9038</v>
      </c>
      <c r="E15" s="3">
        <v>0</v>
      </c>
      <c r="F15" s="3">
        <f>SUM(Table1[[#This Row],[FY 17-18
Contract Amount]:[FY 18-19 Proposed
Add-Back Amount]])</f>
        <v>0</v>
      </c>
      <c r="G15" s="2" t="s">
        <v>7</v>
      </c>
      <c r="H15" s="1" t="s">
        <v>3</v>
      </c>
      <c r="I15" s="1" t="s">
        <v>19</v>
      </c>
      <c r="J15" s="1" t="s">
        <v>22</v>
      </c>
      <c r="K15" s="1">
        <f t="shared" si="0"/>
        <v>1</v>
      </c>
    </row>
    <row r="16" spans="1:11" ht="30" x14ac:dyDescent="0.25">
      <c r="A16" s="1" t="s">
        <v>69</v>
      </c>
      <c r="B16" s="1" t="s">
        <v>173</v>
      </c>
      <c r="C16" s="3">
        <v>9212</v>
      </c>
      <c r="D16" s="3">
        <v>-9212</v>
      </c>
      <c r="E16" s="3">
        <v>0</v>
      </c>
      <c r="F16" s="3">
        <f>SUM(Table1[[#This Row],[FY 17-18
Contract Amount]:[FY 18-19 Proposed
Add-Back Amount]])</f>
        <v>0</v>
      </c>
      <c r="G16" s="2" t="s">
        <v>7</v>
      </c>
      <c r="H16" s="1" t="s">
        <v>64</v>
      </c>
      <c r="I16" s="1" t="s">
        <v>79</v>
      </c>
      <c r="J16" s="1" t="s">
        <v>64</v>
      </c>
      <c r="K16" s="1">
        <f t="shared" si="0"/>
        <v>1</v>
      </c>
    </row>
    <row r="17" spans="1:11" x14ac:dyDescent="0.25">
      <c r="A17" s="1" t="s">
        <v>24</v>
      </c>
      <c r="B17" s="1" t="s">
        <v>163</v>
      </c>
      <c r="C17" s="3">
        <v>300000</v>
      </c>
      <c r="D17" s="3">
        <v>-30000</v>
      </c>
      <c r="E17" s="3">
        <v>30000</v>
      </c>
      <c r="F17" s="3">
        <f>SUM(Table1[[#This Row],[FY 17-18
Contract Amount]:[FY 18-19 Proposed
Add-Back Amount]])</f>
        <v>300000</v>
      </c>
      <c r="G17" s="2" t="s">
        <v>30</v>
      </c>
      <c r="H17" s="1" t="s">
        <v>25</v>
      </c>
      <c r="I17" s="1" t="s">
        <v>26</v>
      </c>
      <c r="J17" s="1" t="s">
        <v>27</v>
      </c>
      <c r="K17" s="1">
        <f t="shared" si="0"/>
        <v>1</v>
      </c>
    </row>
    <row r="18" spans="1:11" ht="30" x14ac:dyDescent="0.25">
      <c r="A18" s="1" t="s">
        <v>171</v>
      </c>
      <c r="B18" s="1" t="s">
        <v>169</v>
      </c>
      <c r="C18" s="3">
        <v>1452836</v>
      </c>
      <c r="D18" s="3">
        <v>-1222836</v>
      </c>
      <c r="E18" s="3">
        <v>1222836</v>
      </c>
      <c r="F18" s="3">
        <f>SUM(Table1[[#This Row],[FY 17-18
Contract Amount]:[FY 18-19 Proposed
Add-Back Amount]])</f>
        <v>1452836</v>
      </c>
      <c r="G18" s="2" t="s">
        <v>30</v>
      </c>
      <c r="H18" s="1" t="s">
        <v>64</v>
      </c>
      <c r="I18" s="1" t="s">
        <v>130</v>
      </c>
      <c r="J18" s="1" t="s">
        <v>53</v>
      </c>
      <c r="K18" s="1">
        <f t="shared" si="0"/>
        <v>1</v>
      </c>
    </row>
    <row r="19" spans="1:11" ht="30" x14ac:dyDescent="0.25">
      <c r="A19" s="1" t="s">
        <v>171</v>
      </c>
      <c r="B19" s="1" t="s">
        <v>173</v>
      </c>
      <c r="C19" s="3">
        <v>213455</v>
      </c>
      <c r="D19" s="3">
        <v>-213455</v>
      </c>
      <c r="E19" s="3">
        <v>0</v>
      </c>
      <c r="F19" s="3">
        <f>SUM(Table1[[#This Row],[FY 17-18
Contract Amount]:[FY 18-19 Proposed
Add-Back Amount]])</f>
        <v>0</v>
      </c>
      <c r="G19" s="2" t="s">
        <v>30</v>
      </c>
      <c r="H19" s="1" t="s">
        <v>28</v>
      </c>
      <c r="I19" s="1" t="s">
        <v>80</v>
      </c>
      <c r="J19" s="1" t="s">
        <v>68</v>
      </c>
      <c r="K19" s="1">
        <f t="shared" si="0"/>
        <v>1</v>
      </c>
    </row>
    <row r="20" spans="1:11" ht="30" x14ac:dyDescent="0.25">
      <c r="A20" s="1" t="s">
        <v>171</v>
      </c>
      <c r="B20" s="1" t="s">
        <v>173</v>
      </c>
      <c r="C20" s="3">
        <v>100811</v>
      </c>
      <c r="D20" s="3">
        <v>-100811</v>
      </c>
      <c r="E20" s="3">
        <v>100811</v>
      </c>
      <c r="F20" s="3">
        <f>SUM(Table1[[#This Row],[FY 17-18
Contract Amount]:[FY 18-19 Proposed
Add-Back Amount]])</f>
        <v>100811</v>
      </c>
      <c r="G20" s="2" t="s">
        <v>30</v>
      </c>
      <c r="H20" s="1" t="s">
        <v>28</v>
      </c>
      <c r="I20" s="1" t="s">
        <v>175</v>
      </c>
      <c r="J20" s="1" t="s">
        <v>68</v>
      </c>
      <c r="K20" s="1">
        <f t="shared" si="0"/>
        <v>1</v>
      </c>
    </row>
    <row r="21" spans="1:11" ht="30" x14ac:dyDescent="0.25">
      <c r="A21" s="1" t="s">
        <v>171</v>
      </c>
      <c r="B21" s="1" t="s">
        <v>172</v>
      </c>
      <c r="C21" s="3">
        <v>155983</v>
      </c>
      <c r="D21" s="3">
        <v>-77991.5</v>
      </c>
      <c r="E21" s="3">
        <v>0</v>
      </c>
      <c r="F21" s="3">
        <f>SUM(Table1[[#This Row],[FY 17-18
Contract Amount]:[FY 18-19 Proposed
Add-Back Amount]])</f>
        <v>77991.5</v>
      </c>
      <c r="G21" s="2" t="s">
        <v>7</v>
      </c>
      <c r="H21" s="1" t="s">
        <v>81</v>
      </c>
      <c r="I21" s="1" t="s">
        <v>58</v>
      </c>
      <c r="J21" s="1" t="s">
        <v>64</v>
      </c>
      <c r="K21" s="1">
        <f t="shared" si="0"/>
        <v>1</v>
      </c>
    </row>
    <row r="22" spans="1:11" ht="30" x14ac:dyDescent="0.25">
      <c r="A22" s="1" t="s">
        <v>29</v>
      </c>
      <c r="B22" s="1" t="s">
        <v>162</v>
      </c>
      <c r="C22" s="3">
        <v>1000000</v>
      </c>
      <c r="D22" s="3">
        <v>-250000</v>
      </c>
      <c r="E22" s="3">
        <v>0</v>
      </c>
      <c r="F22" s="3">
        <f>SUM(Table1[[#This Row],[FY 17-18
Contract Amount]:[FY 18-19 Proposed
Add-Back Amount]])</f>
        <v>750000</v>
      </c>
      <c r="G22" s="2" t="s">
        <v>7</v>
      </c>
      <c r="H22" s="1" t="s">
        <v>3</v>
      </c>
      <c r="I22" s="1" t="s">
        <v>31</v>
      </c>
      <c r="J22" s="1" t="s">
        <v>22</v>
      </c>
      <c r="K22" s="1">
        <f t="shared" si="0"/>
        <v>1</v>
      </c>
    </row>
    <row r="23" spans="1:11" x14ac:dyDescent="0.25">
      <c r="A23" s="1" t="s">
        <v>140</v>
      </c>
      <c r="B23" s="1" t="s">
        <v>156</v>
      </c>
      <c r="C23" s="3">
        <v>377049</v>
      </c>
      <c r="D23" s="3">
        <v>-124426.17000000001</v>
      </c>
      <c r="E23" s="3">
        <v>0</v>
      </c>
      <c r="F23" s="3">
        <f>SUM(Table1[[#This Row],[FY 17-18
Contract Amount]:[FY 18-19 Proposed
Add-Back Amount]])</f>
        <v>252622.83</v>
      </c>
      <c r="G23" s="2" t="s">
        <v>30</v>
      </c>
      <c r="H23" s="1" t="s">
        <v>25</v>
      </c>
      <c r="I23" s="1" t="s">
        <v>13</v>
      </c>
      <c r="J23" s="1" t="s">
        <v>11</v>
      </c>
      <c r="K23" s="1">
        <f t="shared" si="0"/>
        <v>1</v>
      </c>
    </row>
    <row r="24" spans="1:11" x14ac:dyDescent="0.25">
      <c r="A24" s="1" t="s">
        <v>41</v>
      </c>
      <c r="B24" s="1" t="s">
        <v>164</v>
      </c>
      <c r="C24" s="3">
        <v>122090</v>
      </c>
      <c r="D24" s="3">
        <v>-122090</v>
      </c>
      <c r="E24" s="3">
        <v>122090</v>
      </c>
      <c r="F24" s="3">
        <f>SUM(Table1[[#This Row],[FY 17-18
Contract Amount]:[FY 18-19 Proposed
Add-Back Amount]])</f>
        <v>122090</v>
      </c>
      <c r="G24" s="2" t="s">
        <v>30</v>
      </c>
      <c r="H24" s="1" t="s">
        <v>3</v>
      </c>
      <c r="I24" s="1" t="s">
        <v>43</v>
      </c>
      <c r="J24" s="1" t="s">
        <v>27</v>
      </c>
      <c r="K24" s="1">
        <f t="shared" si="0"/>
        <v>1</v>
      </c>
    </row>
    <row r="25" spans="1:11" ht="30" x14ac:dyDescent="0.25">
      <c r="A25" s="1" t="s">
        <v>41</v>
      </c>
      <c r="B25" s="1" t="s">
        <v>181</v>
      </c>
      <c r="C25" s="3">
        <v>193137</v>
      </c>
      <c r="D25" s="3">
        <v>-48284</v>
      </c>
      <c r="E25" s="3">
        <v>0</v>
      </c>
      <c r="F25" s="3">
        <f>SUM(Table1[[#This Row],[FY 17-18
Contract Amount]:[FY 18-19 Proposed
Add-Back Amount]])</f>
        <v>144853</v>
      </c>
      <c r="G25" s="2" t="s">
        <v>7</v>
      </c>
      <c r="H25" s="1" t="s">
        <v>3</v>
      </c>
      <c r="I25" s="1" t="s">
        <v>98</v>
      </c>
      <c r="J25" s="1" t="s">
        <v>64</v>
      </c>
      <c r="K25" s="1">
        <f t="shared" si="0"/>
        <v>1</v>
      </c>
    </row>
    <row r="26" spans="1:11" ht="30" x14ac:dyDescent="0.25">
      <c r="A26" s="1" t="s">
        <v>35</v>
      </c>
      <c r="B26" s="1" t="s">
        <v>163</v>
      </c>
      <c r="C26" s="3">
        <v>125000</v>
      </c>
      <c r="D26" s="3">
        <v>-25000</v>
      </c>
      <c r="E26" s="3">
        <v>0</v>
      </c>
      <c r="F26" s="3">
        <f>SUM(Table1[[#This Row],[FY 17-18
Contract Amount]:[FY 18-19 Proposed
Add-Back Amount]])</f>
        <v>100000</v>
      </c>
      <c r="G26" s="2" t="s">
        <v>30</v>
      </c>
      <c r="H26" s="1" t="s">
        <v>64</v>
      </c>
      <c r="I26" s="1" t="s">
        <v>26</v>
      </c>
      <c r="J26" s="1" t="s">
        <v>27</v>
      </c>
      <c r="K26" s="1">
        <f t="shared" si="0"/>
        <v>1</v>
      </c>
    </row>
    <row r="27" spans="1:11" ht="30" x14ac:dyDescent="0.25">
      <c r="A27" s="1" t="s">
        <v>86</v>
      </c>
      <c r="B27" s="1" t="s">
        <v>181</v>
      </c>
      <c r="C27" s="3">
        <v>162258</v>
      </c>
      <c r="D27" s="3">
        <v>-17848.38</v>
      </c>
      <c r="E27" s="3">
        <v>0</v>
      </c>
      <c r="F27" s="3">
        <f>SUM(Table1[[#This Row],[FY 17-18
Contract Amount]:[FY 18-19 Proposed
Add-Back Amount]])</f>
        <v>144409.62</v>
      </c>
      <c r="G27" s="2" t="s">
        <v>7</v>
      </c>
      <c r="H27" s="1" t="s">
        <v>64</v>
      </c>
      <c r="I27" s="1" t="s">
        <v>95</v>
      </c>
      <c r="J27" s="1" t="s">
        <v>64</v>
      </c>
      <c r="K27" s="1">
        <f t="shared" si="0"/>
        <v>1</v>
      </c>
    </row>
    <row r="28" spans="1:11" ht="30" x14ac:dyDescent="0.25">
      <c r="A28" s="1" t="s">
        <v>144</v>
      </c>
      <c r="B28" s="1" t="s">
        <v>168</v>
      </c>
      <c r="C28" s="3">
        <v>496461</v>
      </c>
      <c r="D28" s="3">
        <v>-163832</v>
      </c>
      <c r="E28" s="3">
        <v>163832</v>
      </c>
      <c r="F28" s="3">
        <f>SUM(Table1[[#This Row],[FY 17-18
Contract Amount]:[FY 18-19 Proposed
Add-Back Amount]])</f>
        <v>496461</v>
      </c>
      <c r="G28" s="2" t="s">
        <v>30</v>
      </c>
      <c r="H28" s="1" t="s">
        <v>3</v>
      </c>
      <c r="I28" s="1" t="s">
        <v>46</v>
      </c>
      <c r="J28" s="1" t="s">
        <v>136</v>
      </c>
      <c r="K28" s="1">
        <f t="shared" si="0"/>
        <v>1</v>
      </c>
    </row>
    <row r="29" spans="1:11" ht="30" x14ac:dyDescent="0.25">
      <c r="A29" s="1" t="s">
        <v>144</v>
      </c>
      <c r="B29" s="1" t="s">
        <v>168</v>
      </c>
      <c r="C29" s="3">
        <v>425651</v>
      </c>
      <c r="D29" s="3">
        <v>-140465</v>
      </c>
      <c r="E29" s="3">
        <v>140465</v>
      </c>
      <c r="F29" s="3">
        <f>SUM(Table1[[#This Row],[FY 17-18
Contract Amount]:[FY 18-19 Proposed
Add-Back Amount]])</f>
        <v>425651</v>
      </c>
      <c r="G29" s="2" t="s">
        <v>30</v>
      </c>
      <c r="H29" s="1" t="s">
        <v>28</v>
      </c>
      <c r="I29" s="1" t="s">
        <v>48</v>
      </c>
      <c r="J29" s="1" t="s">
        <v>136</v>
      </c>
      <c r="K29" s="1">
        <f t="shared" si="0"/>
        <v>1</v>
      </c>
    </row>
    <row r="30" spans="1:11" ht="30" x14ac:dyDescent="0.25">
      <c r="A30" s="1" t="s">
        <v>144</v>
      </c>
      <c r="B30" s="1" t="s">
        <v>168</v>
      </c>
      <c r="C30" s="3">
        <v>206044</v>
      </c>
      <c r="D30" s="3">
        <v>-67995</v>
      </c>
      <c r="E30" s="3">
        <v>67995</v>
      </c>
      <c r="F30" s="3">
        <f>SUM(Table1[[#This Row],[FY 17-18
Contract Amount]:[FY 18-19 Proposed
Add-Back Amount]])</f>
        <v>206044</v>
      </c>
      <c r="G30" s="2" t="s">
        <v>30</v>
      </c>
      <c r="H30" s="1" t="s">
        <v>28</v>
      </c>
      <c r="I30" s="1" t="s">
        <v>47</v>
      </c>
      <c r="J30" s="1" t="s">
        <v>136</v>
      </c>
      <c r="K30" s="1">
        <f t="shared" si="0"/>
        <v>1</v>
      </c>
    </row>
    <row r="31" spans="1:11" ht="30" x14ac:dyDescent="0.25">
      <c r="A31" s="1" t="s">
        <v>182</v>
      </c>
      <c r="B31" s="1" t="s">
        <v>181</v>
      </c>
      <c r="C31" s="3">
        <v>41400</v>
      </c>
      <c r="D31" s="3">
        <v>-41400</v>
      </c>
      <c r="E31" s="3">
        <v>0</v>
      </c>
      <c r="F31" s="3">
        <f>SUM(Table1[[#This Row],[FY 17-18
Contract Amount]:[FY 18-19 Proposed
Add-Back Amount]])</f>
        <v>0</v>
      </c>
      <c r="G31" s="2" t="s">
        <v>7</v>
      </c>
      <c r="H31" s="1" t="s">
        <v>64</v>
      </c>
      <c r="I31" s="1" t="s">
        <v>95</v>
      </c>
      <c r="J31" s="1" t="s">
        <v>64</v>
      </c>
      <c r="K31" s="1">
        <f t="shared" si="0"/>
        <v>1</v>
      </c>
    </row>
    <row r="32" spans="1:11" ht="30" x14ac:dyDescent="0.25">
      <c r="A32" s="1" t="s">
        <v>187</v>
      </c>
      <c r="B32" s="1" t="s">
        <v>172</v>
      </c>
      <c r="C32" s="3">
        <v>83951</v>
      </c>
      <c r="D32" s="3">
        <v>-12593</v>
      </c>
      <c r="E32" s="3">
        <v>12593</v>
      </c>
      <c r="F32" s="3">
        <f>SUM(Table1[[#This Row],[FY 17-18
Contract Amount]:[FY 18-19 Proposed
Add-Back Amount]])</f>
        <v>83951</v>
      </c>
      <c r="G32" s="2" t="s">
        <v>7</v>
      </c>
      <c r="H32" s="1" t="s">
        <v>28</v>
      </c>
      <c r="I32" s="1" t="s">
        <v>63</v>
      </c>
      <c r="J32" s="1" t="s">
        <v>64</v>
      </c>
      <c r="K32" s="1">
        <f t="shared" si="0"/>
        <v>1</v>
      </c>
    </row>
    <row r="33" spans="1:11" x14ac:dyDescent="0.25">
      <c r="A33" s="1" t="s">
        <v>70</v>
      </c>
      <c r="B33" s="1" t="s">
        <v>156</v>
      </c>
      <c r="C33" s="3">
        <v>931606</v>
      </c>
      <c r="D33" s="3">
        <v>-307429.98000000004</v>
      </c>
      <c r="E33" s="3">
        <v>0</v>
      </c>
      <c r="F33" s="3">
        <f>SUM(Table1[[#This Row],[FY 17-18
Contract Amount]:[FY 18-19 Proposed
Add-Back Amount]])</f>
        <v>624176.02</v>
      </c>
      <c r="G33" s="2" t="s">
        <v>30</v>
      </c>
      <c r="H33" s="1" t="s">
        <v>3</v>
      </c>
      <c r="I33" s="1" t="s">
        <v>13</v>
      </c>
      <c r="J33" s="1" t="s">
        <v>11</v>
      </c>
      <c r="K33" s="1">
        <f t="shared" si="0"/>
        <v>1</v>
      </c>
    </row>
    <row r="34" spans="1:11" x14ac:dyDescent="0.25">
      <c r="A34" s="1" t="s">
        <v>70</v>
      </c>
      <c r="B34" s="1" t="s">
        <v>154</v>
      </c>
      <c r="C34" s="3">
        <v>640192</v>
      </c>
      <c r="D34" s="3">
        <v>-160048</v>
      </c>
      <c r="E34" s="3">
        <v>0</v>
      </c>
      <c r="F34" s="3">
        <f>SUM(Table1[[#This Row],[FY 17-18
Contract Amount]:[FY 18-19 Proposed
Add-Back Amount]])</f>
        <v>480144</v>
      </c>
      <c r="G34" s="2" t="s">
        <v>7</v>
      </c>
      <c r="H34" s="1" t="s">
        <v>3</v>
      </c>
      <c r="I34" s="1" t="s">
        <v>5</v>
      </c>
      <c r="J34" s="1" t="s">
        <v>8</v>
      </c>
      <c r="K34" s="1">
        <f t="shared" si="0"/>
        <v>1</v>
      </c>
    </row>
    <row r="35" spans="1:11" ht="30" x14ac:dyDescent="0.25">
      <c r="A35" s="1" t="s">
        <v>70</v>
      </c>
      <c r="B35" s="1" t="s">
        <v>157</v>
      </c>
      <c r="C35" s="3">
        <v>279632</v>
      </c>
      <c r="D35" s="3">
        <v>-92279</v>
      </c>
      <c r="E35" s="3">
        <v>92279</v>
      </c>
      <c r="F35" s="3">
        <f>SUM(Table1[[#This Row],[FY 17-18
Contract Amount]:[FY 18-19 Proposed
Add-Back Amount]])</f>
        <v>279632</v>
      </c>
      <c r="G35" s="2" t="s">
        <v>30</v>
      </c>
      <c r="H35" s="1" t="s">
        <v>114</v>
      </c>
      <c r="I35" s="1" t="s">
        <v>14</v>
      </c>
      <c r="J35" s="1" t="s">
        <v>15</v>
      </c>
      <c r="K35" s="1">
        <f t="shared" ref="K35:K66" si="1">IF(D35&lt;0,1,IF(D35=0,2,3))</f>
        <v>1</v>
      </c>
    </row>
    <row r="36" spans="1:11" ht="30" x14ac:dyDescent="0.25">
      <c r="A36" s="1" t="s">
        <v>70</v>
      </c>
      <c r="B36" s="1" t="s">
        <v>173</v>
      </c>
      <c r="C36" s="3">
        <v>70200</v>
      </c>
      <c r="D36" s="3">
        <v>-70200</v>
      </c>
      <c r="E36" s="3">
        <v>0</v>
      </c>
      <c r="F36" s="3">
        <f>SUM(Table1[[#This Row],[FY 17-18
Contract Amount]:[FY 18-19 Proposed
Add-Back Amount]])</f>
        <v>0</v>
      </c>
      <c r="G36" s="2" t="s">
        <v>7</v>
      </c>
      <c r="H36" s="1" t="s">
        <v>3</v>
      </c>
      <c r="I36" s="1" t="s">
        <v>73</v>
      </c>
      <c r="J36" s="1" t="s">
        <v>64</v>
      </c>
      <c r="K36" s="1">
        <f t="shared" si="1"/>
        <v>1</v>
      </c>
    </row>
    <row r="37" spans="1:11" ht="30" x14ac:dyDescent="0.25">
      <c r="A37" s="1" t="s">
        <v>147</v>
      </c>
      <c r="B37" s="1" t="s">
        <v>185</v>
      </c>
      <c r="C37" s="3">
        <v>34000</v>
      </c>
      <c r="D37" s="3">
        <v>-34000</v>
      </c>
      <c r="E37" s="3">
        <v>14400</v>
      </c>
      <c r="F37" s="3">
        <f>SUM(Table1[[#This Row],[FY 17-18
Contract Amount]:[FY 18-19 Proposed
Add-Back Amount]])</f>
        <v>14400</v>
      </c>
      <c r="G37" s="2" t="s">
        <v>7</v>
      </c>
      <c r="H37" s="1" t="s">
        <v>64</v>
      </c>
      <c r="I37" s="1" t="s">
        <v>116</v>
      </c>
      <c r="J37" s="1" t="s">
        <v>8</v>
      </c>
      <c r="K37" s="1">
        <f t="shared" si="1"/>
        <v>1</v>
      </c>
    </row>
    <row r="38" spans="1:11" ht="30" x14ac:dyDescent="0.25">
      <c r="A38" s="1" t="s">
        <v>87</v>
      </c>
      <c r="B38" s="1" t="s">
        <v>181</v>
      </c>
      <c r="C38" s="3">
        <v>128261</v>
      </c>
      <c r="D38" s="3">
        <v>-32065</v>
      </c>
      <c r="E38" s="3">
        <v>0</v>
      </c>
      <c r="F38" s="3">
        <f>SUM(Table1[[#This Row],[FY 17-18
Contract Amount]:[FY 18-19 Proposed
Add-Back Amount]])</f>
        <v>96196</v>
      </c>
      <c r="G38" s="2" t="s">
        <v>7</v>
      </c>
      <c r="H38" s="1" t="s">
        <v>114</v>
      </c>
      <c r="I38" s="1" t="s">
        <v>92</v>
      </c>
      <c r="J38" s="1" t="s">
        <v>64</v>
      </c>
      <c r="K38" s="1">
        <f t="shared" si="1"/>
        <v>1</v>
      </c>
    </row>
    <row r="39" spans="1:11" ht="30" x14ac:dyDescent="0.25">
      <c r="A39" s="1" t="s">
        <v>134</v>
      </c>
      <c r="B39" s="1" t="s">
        <v>184</v>
      </c>
      <c r="C39" s="3">
        <v>278828</v>
      </c>
      <c r="D39" s="3">
        <v>-139414</v>
      </c>
      <c r="E39" s="3">
        <v>0</v>
      </c>
      <c r="F39" s="3">
        <f>SUM(Table1[[#This Row],[FY 17-18
Contract Amount]:[FY 18-19 Proposed
Add-Back Amount]])</f>
        <v>139414</v>
      </c>
      <c r="G39" s="2" t="s">
        <v>7</v>
      </c>
      <c r="H39" s="1" t="s">
        <v>64</v>
      </c>
      <c r="I39" s="1" t="s">
        <v>103</v>
      </c>
      <c r="J39" s="1" t="s">
        <v>64</v>
      </c>
      <c r="K39" s="1">
        <f t="shared" si="1"/>
        <v>1</v>
      </c>
    </row>
    <row r="40" spans="1:11" ht="30" x14ac:dyDescent="0.25">
      <c r="A40" s="1" t="s">
        <v>134</v>
      </c>
      <c r="B40" s="1" t="s">
        <v>184</v>
      </c>
      <c r="C40" s="3">
        <v>61556</v>
      </c>
      <c r="D40" s="3">
        <v>-61556</v>
      </c>
      <c r="E40" s="3">
        <v>0</v>
      </c>
      <c r="F40" s="3">
        <f>SUM(Table1[[#This Row],[FY 17-18
Contract Amount]:[FY 18-19 Proposed
Add-Back Amount]])</f>
        <v>0</v>
      </c>
      <c r="G40" s="2" t="s">
        <v>7</v>
      </c>
      <c r="H40" s="1" t="s">
        <v>64</v>
      </c>
      <c r="I40" s="1" t="s">
        <v>104</v>
      </c>
      <c r="J40" s="1" t="s">
        <v>64</v>
      </c>
      <c r="K40" s="1">
        <f t="shared" si="1"/>
        <v>1</v>
      </c>
    </row>
    <row r="41" spans="1:11" ht="30" x14ac:dyDescent="0.25">
      <c r="A41" s="1" t="s">
        <v>134</v>
      </c>
      <c r="B41" s="1" t="s">
        <v>181</v>
      </c>
      <c r="C41" s="3">
        <v>57000</v>
      </c>
      <c r="D41" s="3">
        <v>-57000</v>
      </c>
      <c r="E41" s="3">
        <v>0</v>
      </c>
      <c r="F41" s="3">
        <f>SUM(Table1[[#This Row],[FY 17-18
Contract Amount]:[FY 18-19 Proposed
Add-Back Amount]])</f>
        <v>0</v>
      </c>
      <c r="G41" s="2" t="s">
        <v>7</v>
      </c>
      <c r="H41" s="1" t="s">
        <v>64</v>
      </c>
      <c r="I41" s="1" t="s">
        <v>97</v>
      </c>
      <c r="J41" s="1" t="s">
        <v>64</v>
      </c>
      <c r="K41" s="1">
        <f t="shared" si="1"/>
        <v>1</v>
      </c>
    </row>
    <row r="42" spans="1:11" x14ac:dyDescent="0.25">
      <c r="A42" s="1" t="s">
        <v>9</v>
      </c>
      <c r="B42" s="1" t="s">
        <v>155</v>
      </c>
      <c r="C42" s="3">
        <v>96000</v>
      </c>
      <c r="D42" s="3">
        <v>-96000</v>
      </c>
      <c r="E42" s="3">
        <v>0</v>
      </c>
      <c r="F42" s="3">
        <f>SUM(Table1[[#This Row],[FY 17-18
Contract Amount]:[FY 18-19 Proposed
Add-Back Amount]])</f>
        <v>0</v>
      </c>
      <c r="G42" s="2" t="s">
        <v>7</v>
      </c>
      <c r="H42" s="1" t="s">
        <v>64</v>
      </c>
      <c r="I42" s="1" t="s">
        <v>10</v>
      </c>
      <c r="J42" s="1" t="s">
        <v>12</v>
      </c>
      <c r="K42" s="1">
        <f t="shared" si="1"/>
        <v>1</v>
      </c>
    </row>
    <row r="43" spans="1:11" ht="30" x14ac:dyDescent="0.25">
      <c r="A43" s="1" t="s">
        <v>100</v>
      </c>
      <c r="B43" s="1" t="s">
        <v>181</v>
      </c>
      <c r="C43" s="3">
        <v>243387</v>
      </c>
      <c r="D43" s="3">
        <v>-121694</v>
      </c>
      <c r="E43" s="3">
        <v>121694</v>
      </c>
      <c r="F43" s="3">
        <f>SUM(Table1[[#This Row],[FY 17-18
Contract Amount]:[FY 18-19 Proposed
Add-Back Amount]])</f>
        <v>243387</v>
      </c>
      <c r="G43" s="2" t="s">
        <v>7</v>
      </c>
      <c r="H43" s="1" t="s">
        <v>64</v>
      </c>
      <c r="I43" s="1" t="s">
        <v>63</v>
      </c>
      <c r="J43" s="1" t="s">
        <v>64</v>
      </c>
      <c r="K43" s="1">
        <f t="shared" si="1"/>
        <v>1</v>
      </c>
    </row>
    <row r="44" spans="1:11" ht="30" x14ac:dyDescent="0.25">
      <c r="A44" s="1" t="s">
        <v>165</v>
      </c>
      <c r="B44" s="1" t="s">
        <v>164</v>
      </c>
      <c r="C44" s="3">
        <v>493636</v>
      </c>
      <c r="D44" s="3">
        <v>-162899.88</v>
      </c>
      <c r="E44" s="3">
        <v>162900</v>
      </c>
      <c r="F44" s="3">
        <f>SUM(Table1[[#This Row],[FY 17-18
Contract Amount]:[FY 18-19 Proposed
Add-Back Amount]])</f>
        <v>493636.12</v>
      </c>
      <c r="G44" s="2" t="s">
        <v>30</v>
      </c>
      <c r="H44" s="1" t="s">
        <v>3</v>
      </c>
      <c r="I44" s="1" t="s">
        <v>26</v>
      </c>
      <c r="J44" s="1" t="s">
        <v>27</v>
      </c>
      <c r="K44" s="1">
        <f t="shared" si="1"/>
        <v>1</v>
      </c>
    </row>
    <row r="45" spans="1:11" ht="30" x14ac:dyDescent="0.25">
      <c r="A45" s="1" t="s">
        <v>165</v>
      </c>
      <c r="B45" s="1" t="s">
        <v>164</v>
      </c>
      <c r="C45" s="3">
        <v>25000</v>
      </c>
      <c r="D45" s="3">
        <v>-25000</v>
      </c>
      <c r="E45" s="3">
        <v>25000</v>
      </c>
      <c r="F45" s="3">
        <f>SUM(Table1[[#This Row],[FY 17-18
Contract Amount]:[FY 18-19 Proposed
Add-Back Amount]])</f>
        <v>25000</v>
      </c>
      <c r="G45" s="2" t="s">
        <v>30</v>
      </c>
      <c r="H45" s="1" t="s">
        <v>25</v>
      </c>
      <c r="I45" s="1" t="s">
        <v>44</v>
      </c>
      <c r="J45" s="1" t="s">
        <v>27</v>
      </c>
      <c r="K45" s="1">
        <f t="shared" si="1"/>
        <v>1</v>
      </c>
    </row>
    <row r="46" spans="1:11" ht="30" x14ac:dyDescent="0.25">
      <c r="A46" s="1" t="s">
        <v>165</v>
      </c>
      <c r="B46" s="1" t="s">
        <v>173</v>
      </c>
      <c r="C46" s="3">
        <v>155000</v>
      </c>
      <c r="D46" s="3">
        <v>-15500</v>
      </c>
      <c r="E46" s="3">
        <v>0</v>
      </c>
      <c r="F46" s="3">
        <f>SUM(Table1[[#This Row],[FY 17-18
Contract Amount]:[FY 18-19 Proposed
Add-Back Amount]])</f>
        <v>139500</v>
      </c>
      <c r="G46" s="2" t="s">
        <v>30</v>
      </c>
      <c r="H46" s="1" t="s">
        <v>25</v>
      </c>
      <c r="I46" s="1" t="s">
        <v>74</v>
      </c>
      <c r="J46" s="1" t="s">
        <v>68</v>
      </c>
      <c r="K46" s="1">
        <f t="shared" si="1"/>
        <v>1</v>
      </c>
    </row>
    <row r="47" spans="1:11" ht="30" x14ac:dyDescent="0.25">
      <c r="A47" s="1" t="s">
        <v>88</v>
      </c>
      <c r="B47" s="1" t="s">
        <v>181</v>
      </c>
      <c r="C47" s="3">
        <v>49242</v>
      </c>
      <c r="D47" s="3">
        <v>-7386</v>
      </c>
      <c r="E47" s="3">
        <v>7386</v>
      </c>
      <c r="F47" s="3">
        <f>SUM(Table1[[#This Row],[FY 17-18
Contract Amount]:[FY 18-19 Proposed
Add-Back Amount]])</f>
        <v>49242</v>
      </c>
      <c r="G47" s="2" t="s">
        <v>7</v>
      </c>
      <c r="H47" s="1" t="s">
        <v>64</v>
      </c>
      <c r="I47" s="1" t="s">
        <v>139</v>
      </c>
      <c r="J47" s="1" t="s">
        <v>64</v>
      </c>
      <c r="K47" s="1">
        <f t="shared" si="1"/>
        <v>1</v>
      </c>
    </row>
    <row r="48" spans="1:11" ht="30" x14ac:dyDescent="0.25">
      <c r="A48" s="1" t="s">
        <v>89</v>
      </c>
      <c r="B48" s="1" t="s">
        <v>181</v>
      </c>
      <c r="C48" s="3">
        <v>160000</v>
      </c>
      <c r="D48" s="3">
        <v>-75000</v>
      </c>
      <c r="E48" s="3">
        <v>0</v>
      </c>
      <c r="F48" s="3">
        <f>SUM(Table1[[#This Row],[FY 17-18
Contract Amount]:[FY 18-19 Proposed
Add-Back Amount]])</f>
        <v>85000</v>
      </c>
      <c r="G48" s="2" t="s">
        <v>7</v>
      </c>
      <c r="H48" s="1" t="s">
        <v>64</v>
      </c>
      <c r="I48" s="1" t="s">
        <v>95</v>
      </c>
      <c r="J48" s="1" t="s">
        <v>64</v>
      </c>
      <c r="K48" s="1">
        <f t="shared" si="1"/>
        <v>1</v>
      </c>
    </row>
    <row r="49" spans="1:11" x14ac:dyDescent="0.25">
      <c r="A49" s="1" t="s">
        <v>36</v>
      </c>
      <c r="B49" s="1" t="s">
        <v>163</v>
      </c>
      <c r="C49" s="3">
        <v>260000</v>
      </c>
      <c r="D49" s="3">
        <v>-10000</v>
      </c>
      <c r="E49" s="3">
        <v>150000</v>
      </c>
      <c r="F49" s="3">
        <f>SUM(Table1[[#This Row],[FY 17-18
Contract Amount]:[FY 18-19 Proposed
Add-Back Amount]])</f>
        <v>400000</v>
      </c>
      <c r="G49" s="2" t="s">
        <v>30</v>
      </c>
      <c r="H49" s="1" t="s">
        <v>64</v>
      </c>
      <c r="I49" s="1" t="s">
        <v>39</v>
      </c>
      <c r="J49" s="1" t="s">
        <v>27</v>
      </c>
      <c r="K49" s="1">
        <f t="shared" si="1"/>
        <v>1</v>
      </c>
    </row>
    <row r="50" spans="1:11" ht="30" x14ac:dyDescent="0.25">
      <c r="A50" s="1" t="s">
        <v>57</v>
      </c>
      <c r="B50" s="1" t="s">
        <v>172</v>
      </c>
      <c r="C50" s="3">
        <v>284800</v>
      </c>
      <c r="D50" s="3">
        <v>-142400</v>
      </c>
      <c r="E50" s="3">
        <v>0</v>
      </c>
      <c r="F50" s="3">
        <f>SUM(Table1[[#This Row],[FY 17-18
Contract Amount]:[FY 18-19 Proposed
Add-Back Amount]])</f>
        <v>142400</v>
      </c>
      <c r="G50" s="2" t="s">
        <v>7</v>
      </c>
      <c r="H50" s="1" t="s">
        <v>64</v>
      </c>
      <c r="I50" s="1" t="s">
        <v>148</v>
      </c>
      <c r="J50" s="1" t="s">
        <v>64</v>
      </c>
      <c r="K50" s="1">
        <f t="shared" si="1"/>
        <v>1</v>
      </c>
    </row>
    <row r="51" spans="1:11" ht="30" x14ac:dyDescent="0.25">
      <c r="A51" s="1" t="s">
        <v>57</v>
      </c>
      <c r="B51" s="1" t="s">
        <v>181</v>
      </c>
      <c r="C51" s="3">
        <v>81330</v>
      </c>
      <c r="D51" s="3">
        <v>-20332.5</v>
      </c>
      <c r="E51" s="3">
        <v>0</v>
      </c>
      <c r="F51" s="3">
        <f>SUM(Table1[[#This Row],[FY 17-18
Contract Amount]:[FY 18-19 Proposed
Add-Back Amount]])</f>
        <v>60997.5</v>
      </c>
      <c r="G51" s="2" t="s">
        <v>7</v>
      </c>
      <c r="H51" s="1" t="s">
        <v>64</v>
      </c>
      <c r="I51" s="1" t="s">
        <v>94</v>
      </c>
      <c r="J51" s="1" t="s">
        <v>64</v>
      </c>
      <c r="K51" s="1">
        <f t="shared" si="1"/>
        <v>1</v>
      </c>
    </row>
    <row r="52" spans="1:11" x14ac:dyDescent="0.25">
      <c r="A52" s="1" t="s">
        <v>42</v>
      </c>
      <c r="B52" s="1" t="s">
        <v>164</v>
      </c>
      <c r="C52" s="3">
        <v>454869</v>
      </c>
      <c r="D52" s="3">
        <v>-150107</v>
      </c>
      <c r="E52" s="3">
        <v>150107</v>
      </c>
      <c r="F52" s="3">
        <f>SUM(Table1[[#This Row],[FY 17-18
Contract Amount]:[FY 18-19 Proposed
Add-Back Amount]])</f>
        <v>454869</v>
      </c>
      <c r="G52" s="2" t="s">
        <v>30</v>
      </c>
      <c r="H52" s="1" t="s">
        <v>28</v>
      </c>
      <c r="I52" s="1" t="s">
        <v>26</v>
      </c>
      <c r="J52" s="1" t="s">
        <v>27</v>
      </c>
      <c r="K52" s="1">
        <f t="shared" si="1"/>
        <v>1</v>
      </c>
    </row>
    <row r="53" spans="1:11" ht="30" x14ac:dyDescent="0.25">
      <c r="A53" s="1" t="s">
        <v>42</v>
      </c>
      <c r="B53" s="1" t="s">
        <v>173</v>
      </c>
      <c r="C53" s="3">
        <v>50477</v>
      </c>
      <c r="D53" s="3">
        <v>-50477</v>
      </c>
      <c r="E53" s="3">
        <v>0</v>
      </c>
      <c r="F53" s="3">
        <f>SUM(Table1[[#This Row],[FY 17-18
Contract Amount]:[FY 18-19 Proposed
Add-Back Amount]])</f>
        <v>0</v>
      </c>
      <c r="G53" s="2" t="s">
        <v>7</v>
      </c>
      <c r="H53" s="1" t="s">
        <v>64</v>
      </c>
      <c r="I53" s="1" t="s">
        <v>75</v>
      </c>
      <c r="J53" s="1" t="s">
        <v>64</v>
      </c>
      <c r="K53" s="1">
        <f t="shared" si="1"/>
        <v>1</v>
      </c>
    </row>
    <row r="54" spans="1:11" ht="30" x14ac:dyDescent="0.25">
      <c r="A54" s="1" t="s">
        <v>42</v>
      </c>
      <c r="B54" s="1" t="s">
        <v>181</v>
      </c>
      <c r="C54" s="3">
        <v>90094</v>
      </c>
      <c r="D54" s="3">
        <v>-22524</v>
      </c>
      <c r="E54" s="3">
        <v>0</v>
      </c>
      <c r="F54" s="3">
        <f>SUM(Table1[[#This Row],[FY 17-18
Contract Amount]:[FY 18-19 Proposed
Add-Back Amount]])</f>
        <v>67570</v>
      </c>
      <c r="G54" s="2" t="s">
        <v>7</v>
      </c>
      <c r="H54" s="1" t="s">
        <v>81</v>
      </c>
      <c r="I54" s="1" t="s">
        <v>92</v>
      </c>
      <c r="J54" s="1" t="s">
        <v>64</v>
      </c>
      <c r="K54" s="1">
        <f t="shared" si="1"/>
        <v>1</v>
      </c>
    </row>
    <row r="55" spans="1:11" ht="30" x14ac:dyDescent="0.25">
      <c r="A55" s="1" t="s">
        <v>90</v>
      </c>
      <c r="B55" s="1" t="s">
        <v>181</v>
      </c>
      <c r="C55" s="3">
        <v>114601</v>
      </c>
      <c r="D55" s="3">
        <v>-12606.11</v>
      </c>
      <c r="E55" s="3">
        <v>0</v>
      </c>
      <c r="F55" s="3">
        <f>SUM(Table1[[#This Row],[FY 17-18
Contract Amount]:[FY 18-19 Proposed
Add-Back Amount]])</f>
        <v>101994.89</v>
      </c>
      <c r="G55" s="2" t="s">
        <v>7</v>
      </c>
      <c r="H55" s="1" t="s">
        <v>25</v>
      </c>
      <c r="I55" s="1" t="s">
        <v>95</v>
      </c>
      <c r="J55" s="1" t="s">
        <v>64</v>
      </c>
      <c r="K55" s="1">
        <f t="shared" si="1"/>
        <v>1</v>
      </c>
    </row>
    <row r="56" spans="1:11" ht="30" x14ac:dyDescent="0.25">
      <c r="A56" s="1" t="s">
        <v>50</v>
      </c>
      <c r="B56" s="1" t="s">
        <v>168</v>
      </c>
      <c r="C56" s="3">
        <v>973153</v>
      </c>
      <c r="D56" s="3">
        <v>-973153</v>
      </c>
      <c r="E56" s="3">
        <v>973153</v>
      </c>
      <c r="F56" s="3">
        <f>SUM(Table1[[#This Row],[FY 17-18
Contract Amount]:[FY 18-19 Proposed
Add-Back Amount]])</f>
        <v>973153</v>
      </c>
      <c r="G56" s="2" t="s">
        <v>30</v>
      </c>
      <c r="H56" s="1" t="s">
        <v>25</v>
      </c>
      <c r="I56" s="1" t="s">
        <v>51</v>
      </c>
      <c r="J56" s="1" t="s">
        <v>53</v>
      </c>
      <c r="K56" s="1">
        <f t="shared" si="1"/>
        <v>1</v>
      </c>
    </row>
    <row r="57" spans="1:11" ht="30" x14ac:dyDescent="0.25">
      <c r="A57" s="1" t="s">
        <v>166</v>
      </c>
      <c r="B57" s="1" t="s">
        <v>164</v>
      </c>
      <c r="C57" s="3">
        <v>59443</v>
      </c>
      <c r="D57" s="3">
        <v>-59443</v>
      </c>
      <c r="E57" s="3">
        <v>0</v>
      </c>
      <c r="F57" s="3">
        <f>SUM(Table1[[#This Row],[FY 17-18
Contract Amount]:[FY 18-19 Proposed
Add-Back Amount]])</f>
        <v>0</v>
      </c>
      <c r="G57" s="2" t="s">
        <v>30</v>
      </c>
      <c r="H57" s="1" t="s">
        <v>64</v>
      </c>
      <c r="I57" s="1" t="s">
        <v>26</v>
      </c>
      <c r="J57" s="1" t="s">
        <v>27</v>
      </c>
      <c r="K57" s="1">
        <f t="shared" si="1"/>
        <v>1</v>
      </c>
    </row>
    <row r="58" spans="1:11" ht="30" x14ac:dyDescent="0.25">
      <c r="A58" s="1" t="s">
        <v>71</v>
      </c>
      <c r="B58" s="1" t="s">
        <v>173</v>
      </c>
      <c r="C58" s="3">
        <v>218152</v>
      </c>
      <c r="D58" s="3">
        <v>-218152</v>
      </c>
      <c r="E58" s="3">
        <v>0</v>
      </c>
      <c r="F58" s="3">
        <f>SUM(Table1[[#This Row],[FY 17-18
Contract Amount]:[FY 18-19 Proposed
Add-Back Amount]])</f>
        <v>0</v>
      </c>
      <c r="G58" s="2" t="s">
        <v>7</v>
      </c>
      <c r="H58" s="1" t="s">
        <v>64</v>
      </c>
      <c r="I58" s="1" t="s">
        <v>76</v>
      </c>
      <c r="J58" s="1" t="s">
        <v>64</v>
      </c>
      <c r="K58" s="1">
        <f t="shared" si="1"/>
        <v>1</v>
      </c>
    </row>
    <row r="59" spans="1:11" ht="30" x14ac:dyDescent="0.25">
      <c r="A59" s="1" t="s">
        <v>71</v>
      </c>
      <c r="B59" s="1" t="s">
        <v>181</v>
      </c>
      <c r="C59" s="3">
        <v>93150</v>
      </c>
      <c r="D59" s="3">
        <v>-93150</v>
      </c>
      <c r="E59" s="3">
        <v>0</v>
      </c>
      <c r="F59" s="3">
        <f>SUM(Table1[[#This Row],[FY 17-18
Contract Amount]:[FY 18-19 Proposed
Add-Back Amount]])</f>
        <v>0</v>
      </c>
      <c r="G59" s="2" t="s">
        <v>7</v>
      </c>
      <c r="H59" s="1" t="s">
        <v>3</v>
      </c>
      <c r="I59" s="1" t="s">
        <v>99</v>
      </c>
      <c r="J59" s="1" t="s">
        <v>64</v>
      </c>
      <c r="K59" s="1">
        <f t="shared" si="1"/>
        <v>1</v>
      </c>
    </row>
    <row r="60" spans="1:11" ht="30" x14ac:dyDescent="0.25">
      <c r="A60" s="1" t="s">
        <v>167</v>
      </c>
      <c r="B60" s="1" t="s">
        <v>164</v>
      </c>
      <c r="C60" s="3">
        <v>1050000</v>
      </c>
      <c r="D60" s="3">
        <v>-50000</v>
      </c>
      <c r="E60" s="3">
        <v>50000</v>
      </c>
      <c r="F60" s="3">
        <f>SUM(Table1[[#This Row],[FY 17-18
Contract Amount]:[FY 18-19 Proposed
Add-Back Amount]])</f>
        <v>1050000</v>
      </c>
      <c r="G60" s="2" t="s">
        <v>30</v>
      </c>
      <c r="H60" s="1" t="s">
        <v>25</v>
      </c>
      <c r="I60" s="1" t="s">
        <v>132</v>
      </c>
      <c r="J60" s="1" t="s">
        <v>27</v>
      </c>
      <c r="K60" s="1">
        <f t="shared" si="1"/>
        <v>1</v>
      </c>
    </row>
    <row r="61" spans="1:11" ht="30" x14ac:dyDescent="0.25">
      <c r="A61" s="1" t="s">
        <v>145</v>
      </c>
      <c r="B61" s="1" t="s">
        <v>181</v>
      </c>
      <c r="C61" s="3">
        <v>68850</v>
      </c>
      <c r="D61" s="3">
        <v>-68850</v>
      </c>
      <c r="E61" s="3">
        <v>0</v>
      </c>
      <c r="F61" s="3">
        <f>SUM(Table1[[#This Row],[FY 17-18
Contract Amount]:[FY 18-19 Proposed
Add-Back Amount]])</f>
        <v>0</v>
      </c>
      <c r="G61" s="2" t="s">
        <v>7</v>
      </c>
      <c r="H61" s="1" t="s">
        <v>25</v>
      </c>
      <c r="I61" s="1" t="s">
        <v>95</v>
      </c>
      <c r="J61" s="1" t="s">
        <v>64</v>
      </c>
      <c r="K61" s="1">
        <f t="shared" si="1"/>
        <v>1</v>
      </c>
    </row>
    <row r="62" spans="1:11" ht="30" x14ac:dyDescent="0.25">
      <c r="A62" s="1" t="s">
        <v>145</v>
      </c>
      <c r="B62" s="1" t="s">
        <v>156</v>
      </c>
      <c r="C62" s="3">
        <v>41838</v>
      </c>
      <c r="D62" s="3">
        <v>-20919</v>
      </c>
      <c r="E62" s="3">
        <v>0</v>
      </c>
      <c r="F62" s="3">
        <f>SUM(Table1[[#This Row],[FY 17-18
Contract Amount]:[FY 18-19 Proposed
Add-Back Amount]])</f>
        <v>20919</v>
      </c>
      <c r="G62" s="2" t="s">
        <v>7</v>
      </c>
      <c r="H62" s="1" t="s">
        <v>25</v>
      </c>
      <c r="I62" s="1" t="s">
        <v>13</v>
      </c>
      <c r="J62" s="1" t="s">
        <v>11</v>
      </c>
      <c r="K62" s="1">
        <f t="shared" si="1"/>
        <v>1</v>
      </c>
    </row>
    <row r="63" spans="1:11" x14ac:dyDescent="0.25">
      <c r="A63" s="1" t="s">
        <v>40</v>
      </c>
      <c r="B63" s="1" t="s">
        <v>164</v>
      </c>
      <c r="C63" s="3">
        <v>585019</v>
      </c>
      <c r="D63" s="3">
        <v>-193056.27000000002</v>
      </c>
      <c r="E63" s="3">
        <v>0</v>
      </c>
      <c r="F63" s="3">
        <f>SUM(Table1[[#This Row],[FY 17-18
Contract Amount]:[FY 18-19 Proposed
Add-Back Amount]])</f>
        <v>391962.73</v>
      </c>
      <c r="G63" s="2" t="s">
        <v>30</v>
      </c>
      <c r="H63" s="1" t="s">
        <v>64</v>
      </c>
      <c r="I63" s="1" t="s">
        <v>45</v>
      </c>
      <c r="J63" s="1" t="s">
        <v>27</v>
      </c>
      <c r="K63" s="1">
        <f t="shared" si="1"/>
        <v>1</v>
      </c>
    </row>
    <row r="64" spans="1:11" x14ac:dyDescent="0.25">
      <c r="A64" s="1" t="s">
        <v>40</v>
      </c>
      <c r="B64" s="1" t="s">
        <v>163</v>
      </c>
      <c r="C64" s="3">
        <v>740000</v>
      </c>
      <c r="D64" s="3">
        <v>-100000</v>
      </c>
      <c r="E64" s="3">
        <v>0</v>
      </c>
      <c r="F64" s="3">
        <f>SUM(Table1[[#This Row],[FY 17-18
Contract Amount]:[FY 18-19 Proposed
Add-Back Amount]])</f>
        <v>640000</v>
      </c>
      <c r="G64" s="2" t="s">
        <v>30</v>
      </c>
      <c r="H64" s="1" t="s">
        <v>64</v>
      </c>
      <c r="I64" s="1" t="s">
        <v>39</v>
      </c>
      <c r="J64" s="1" t="s">
        <v>27</v>
      </c>
      <c r="K64" s="1">
        <f t="shared" si="1"/>
        <v>1</v>
      </c>
    </row>
    <row r="65" spans="1:11" ht="30" x14ac:dyDescent="0.25">
      <c r="A65" s="1" t="s">
        <v>102</v>
      </c>
      <c r="B65" s="1" t="s">
        <v>184</v>
      </c>
      <c r="C65" s="3">
        <v>212672</v>
      </c>
      <c r="D65" s="3">
        <v>-212672</v>
      </c>
      <c r="E65" s="3">
        <v>212672</v>
      </c>
      <c r="F65" s="3">
        <f>SUM(Table1[[#This Row],[FY 17-18
Contract Amount]:[FY 18-19 Proposed
Add-Back Amount]])</f>
        <v>212672</v>
      </c>
      <c r="G65" s="2" t="s">
        <v>7</v>
      </c>
      <c r="H65" s="1" t="s">
        <v>25</v>
      </c>
      <c r="I65" s="1" t="s">
        <v>105</v>
      </c>
      <c r="J65" s="1" t="s">
        <v>64</v>
      </c>
      <c r="K65" s="1">
        <f t="shared" si="1"/>
        <v>1</v>
      </c>
    </row>
    <row r="66" spans="1:11" x14ac:dyDescent="0.25">
      <c r="A66" s="1" t="s">
        <v>37</v>
      </c>
      <c r="B66" s="1" t="s">
        <v>163</v>
      </c>
      <c r="C66" s="3">
        <v>200000</v>
      </c>
      <c r="D66" s="3">
        <v>-25000</v>
      </c>
      <c r="E66" s="3">
        <v>25000</v>
      </c>
      <c r="F66" s="3">
        <f>SUM(Table1[[#This Row],[FY 17-18
Contract Amount]:[FY 18-19 Proposed
Add-Back Amount]])</f>
        <v>200000</v>
      </c>
      <c r="G66" s="2" t="s">
        <v>30</v>
      </c>
      <c r="H66" s="1" t="s">
        <v>28</v>
      </c>
      <c r="I66" s="1" t="s">
        <v>26</v>
      </c>
      <c r="J66" s="1" t="s">
        <v>27</v>
      </c>
      <c r="K66" s="1">
        <f t="shared" si="1"/>
        <v>1</v>
      </c>
    </row>
    <row r="67" spans="1:11" x14ac:dyDescent="0.25">
      <c r="A67" s="1" t="s">
        <v>34</v>
      </c>
      <c r="B67" s="1" t="s">
        <v>162</v>
      </c>
      <c r="C67" s="3">
        <v>3330644</v>
      </c>
      <c r="D67" s="3">
        <v>-1099112.52</v>
      </c>
      <c r="E67" s="3">
        <v>0</v>
      </c>
      <c r="F67" s="3">
        <f>SUM(Table1[[#This Row],[FY 17-18
Contract Amount]:[FY 18-19 Proposed
Add-Back Amount]])</f>
        <v>2231531.48</v>
      </c>
      <c r="G67" s="2" t="s">
        <v>7</v>
      </c>
      <c r="H67" s="1" t="s">
        <v>25</v>
      </c>
      <c r="I67" s="1" t="s">
        <v>32</v>
      </c>
      <c r="J67" s="1" t="s">
        <v>33</v>
      </c>
      <c r="K67" s="1">
        <f t="shared" ref="K67:K98" si="2">IF(D67&lt;0,1,IF(D67=0,2,3))</f>
        <v>1</v>
      </c>
    </row>
    <row r="68" spans="1:11" ht="30" x14ac:dyDescent="0.25">
      <c r="A68" s="1" t="s">
        <v>34</v>
      </c>
      <c r="B68" s="1" t="s">
        <v>168</v>
      </c>
      <c r="C68" s="3">
        <v>2349108</v>
      </c>
      <c r="D68" s="3">
        <v>-587277</v>
      </c>
      <c r="E68" s="3">
        <v>0</v>
      </c>
      <c r="F68" s="3">
        <f>SUM(Table1[[#This Row],[FY 17-18
Contract Amount]:[FY 18-19 Proposed
Add-Back Amount]])</f>
        <v>1761831</v>
      </c>
      <c r="G68" s="2" t="s">
        <v>7</v>
      </c>
      <c r="H68" s="1" t="s">
        <v>25</v>
      </c>
      <c r="I68" s="1" t="s">
        <v>52</v>
      </c>
      <c r="J68" s="1" t="s">
        <v>33</v>
      </c>
      <c r="K68" s="1">
        <f t="shared" si="2"/>
        <v>1</v>
      </c>
    </row>
    <row r="69" spans="1:11" ht="30" x14ac:dyDescent="0.25">
      <c r="A69" s="1" t="s">
        <v>67</v>
      </c>
      <c r="B69" s="1" t="s">
        <v>172</v>
      </c>
      <c r="C69" s="3">
        <v>72149</v>
      </c>
      <c r="D69" s="3">
        <v>-10822</v>
      </c>
      <c r="E69" s="3">
        <v>10822</v>
      </c>
      <c r="F69" s="3">
        <f>SUM(Table1[[#This Row],[FY 17-18
Contract Amount]:[FY 18-19 Proposed
Add-Back Amount]])</f>
        <v>72149</v>
      </c>
      <c r="G69" s="2" t="s">
        <v>7</v>
      </c>
      <c r="H69" s="1" t="s">
        <v>3</v>
      </c>
      <c r="I69" s="1" t="s">
        <v>63</v>
      </c>
      <c r="J69" s="1" t="s">
        <v>64</v>
      </c>
      <c r="K69" s="1">
        <f t="shared" si="2"/>
        <v>1</v>
      </c>
    </row>
    <row r="70" spans="1:11" ht="30" x14ac:dyDescent="0.25">
      <c r="A70" s="1" t="s">
        <v>72</v>
      </c>
      <c r="B70" s="1" t="s">
        <v>173</v>
      </c>
      <c r="C70" s="3">
        <v>59220</v>
      </c>
      <c r="D70" s="3">
        <v>-59220</v>
      </c>
      <c r="E70" s="3">
        <v>0</v>
      </c>
      <c r="F70" s="3">
        <f>SUM(Table1[[#This Row],[FY 17-18
Contract Amount]:[FY 18-19 Proposed
Add-Back Amount]])</f>
        <v>0</v>
      </c>
      <c r="G70" s="2" t="s">
        <v>7</v>
      </c>
      <c r="H70" s="1" t="s">
        <v>3</v>
      </c>
      <c r="I70" s="1" t="s">
        <v>79</v>
      </c>
      <c r="J70" s="1" t="s">
        <v>64</v>
      </c>
      <c r="K70" s="1">
        <f t="shared" si="2"/>
        <v>1</v>
      </c>
    </row>
    <row r="71" spans="1:11" ht="30" x14ac:dyDescent="0.25">
      <c r="A71" s="1" t="s">
        <v>143</v>
      </c>
      <c r="B71" s="1" t="s">
        <v>157</v>
      </c>
      <c r="C71" s="3">
        <v>333653</v>
      </c>
      <c r="D71" s="3">
        <v>-83413</v>
      </c>
      <c r="E71" s="3">
        <v>83413</v>
      </c>
      <c r="F71" s="3">
        <f>SUM(Table1[[#This Row],[FY 17-18
Contract Amount]:[FY 18-19 Proposed
Add-Back Amount]])</f>
        <v>333653</v>
      </c>
      <c r="G71" s="2" t="s">
        <v>7</v>
      </c>
      <c r="H71" s="1" t="s">
        <v>3</v>
      </c>
      <c r="I71" s="1" t="s">
        <v>17</v>
      </c>
      <c r="J71" s="1" t="s">
        <v>15</v>
      </c>
      <c r="K71" s="1">
        <f t="shared" si="2"/>
        <v>1</v>
      </c>
    </row>
    <row r="72" spans="1:11" x14ac:dyDescent="0.25">
      <c r="A72" s="1" t="s">
        <v>143</v>
      </c>
      <c r="B72" s="1" t="s">
        <v>155</v>
      </c>
      <c r="C72" s="3">
        <v>14687</v>
      </c>
      <c r="D72" s="3">
        <v>-4847</v>
      </c>
      <c r="E72" s="3">
        <v>4847</v>
      </c>
      <c r="F72" s="3">
        <f>SUM(Table1[[#This Row],[FY 17-18
Contract Amount]:[FY 18-19 Proposed
Add-Back Amount]])</f>
        <v>14687</v>
      </c>
      <c r="G72" s="2" t="s">
        <v>7</v>
      </c>
      <c r="H72" s="1" t="s">
        <v>3</v>
      </c>
      <c r="I72" s="1" t="s">
        <v>10</v>
      </c>
      <c r="J72" s="1" t="s">
        <v>11</v>
      </c>
      <c r="K72" s="1">
        <f t="shared" si="2"/>
        <v>1</v>
      </c>
    </row>
    <row r="73" spans="1:11" ht="30" x14ac:dyDescent="0.25">
      <c r="A73" s="1" t="s">
        <v>171</v>
      </c>
      <c r="B73" s="1" t="s">
        <v>181</v>
      </c>
      <c r="C73" s="3">
        <v>160000</v>
      </c>
      <c r="D73" s="3">
        <v>0</v>
      </c>
      <c r="E73" s="3">
        <v>0</v>
      </c>
      <c r="F73" s="3">
        <f>SUM(Table1[[#This Row],[FY 17-18
Contract Amount]:[FY 18-19 Proposed
Add-Back Amount]])</f>
        <v>160000</v>
      </c>
      <c r="G73" s="2" t="s">
        <v>7</v>
      </c>
      <c r="H73" s="1" t="s">
        <v>64</v>
      </c>
      <c r="I73" s="1" t="s">
        <v>93</v>
      </c>
      <c r="J73" s="1" t="s">
        <v>64</v>
      </c>
      <c r="K73" s="1">
        <f t="shared" si="2"/>
        <v>2</v>
      </c>
    </row>
    <row r="74" spans="1:11" ht="30" x14ac:dyDescent="0.25">
      <c r="A74" s="1" t="s">
        <v>171</v>
      </c>
      <c r="B74" s="1" t="s">
        <v>173</v>
      </c>
      <c r="C74" s="3">
        <v>160909</v>
      </c>
      <c r="D74" s="3">
        <v>0</v>
      </c>
      <c r="E74" s="3">
        <v>0</v>
      </c>
      <c r="F74" s="3">
        <f>SUM(Table1[[#This Row],[FY 17-18
Contract Amount]:[FY 18-19 Proposed
Add-Back Amount]])</f>
        <v>160909</v>
      </c>
      <c r="G74" s="2" t="s">
        <v>30</v>
      </c>
      <c r="H74" s="1" t="s">
        <v>25</v>
      </c>
      <c r="I74" s="1" t="s">
        <v>174</v>
      </c>
      <c r="J74" s="1" t="s">
        <v>68</v>
      </c>
      <c r="K74" s="1">
        <f t="shared" si="2"/>
        <v>2</v>
      </c>
    </row>
    <row r="75" spans="1:11" ht="30" x14ac:dyDescent="0.25">
      <c r="A75" s="1" t="s">
        <v>144</v>
      </c>
      <c r="B75" s="1" t="s">
        <v>168</v>
      </c>
      <c r="C75" s="3">
        <v>328044</v>
      </c>
      <c r="D75" s="3">
        <v>0</v>
      </c>
      <c r="E75" s="3">
        <v>0</v>
      </c>
      <c r="F75" s="3">
        <f>SUM(Table1[[#This Row],[FY 17-18
Contract Amount]:[FY 18-19 Proposed
Add-Back Amount]])</f>
        <v>328044</v>
      </c>
      <c r="G75" s="2" t="s">
        <v>7</v>
      </c>
      <c r="H75" s="1" t="s">
        <v>28</v>
      </c>
      <c r="I75" s="1" t="s">
        <v>49</v>
      </c>
      <c r="J75" s="1" t="s">
        <v>33</v>
      </c>
      <c r="K75" s="1">
        <f t="shared" si="2"/>
        <v>2</v>
      </c>
    </row>
    <row r="76" spans="1:11" ht="30" x14ac:dyDescent="0.25">
      <c r="A76" s="1" t="s">
        <v>144</v>
      </c>
      <c r="B76" s="1" t="s">
        <v>169</v>
      </c>
      <c r="C76" s="3">
        <v>357075</v>
      </c>
      <c r="D76" s="3">
        <v>0</v>
      </c>
      <c r="E76" s="3">
        <v>0</v>
      </c>
      <c r="F76" s="3">
        <f>SUM(Table1[[#This Row],[FY 17-18
Contract Amount]:[FY 18-19 Proposed
Add-Back Amount]])</f>
        <v>357075</v>
      </c>
      <c r="G76" s="2" t="s">
        <v>30</v>
      </c>
      <c r="H76" s="1" t="s">
        <v>28</v>
      </c>
      <c r="I76" s="1" t="s">
        <v>54</v>
      </c>
      <c r="J76" s="1" t="s">
        <v>53</v>
      </c>
      <c r="K76" s="1">
        <f t="shared" si="2"/>
        <v>2</v>
      </c>
    </row>
    <row r="77" spans="1:11" ht="30" x14ac:dyDescent="0.25">
      <c r="A77" s="1" t="s">
        <v>161</v>
      </c>
      <c r="B77" s="1" t="s">
        <v>162</v>
      </c>
      <c r="C77" s="3">
        <v>2775825</v>
      </c>
      <c r="D77" s="3">
        <v>0</v>
      </c>
      <c r="E77" s="3">
        <v>0</v>
      </c>
      <c r="F77" s="3">
        <f>SUM(Table1[[#This Row],[FY 17-18
Contract Amount]:[FY 18-19 Proposed
Add-Back Amount]])</f>
        <v>2775825</v>
      </c>
      <c r="G77" s="2" t="s">
        <v>7</v>
      </c>
      <c r="H77" s="1" t="s">
        <v>28</v>
      </c>
      <c r="I77" s="1" t="s">
        <v>32</v>
      </c>
      <c r="J77" s="1" t="s">
        <v>33</v>
      </c>
      <c r="K77" s="1">
        <f t="shared" si="2"/>
        <v>2</v>
      </c>
    </row>
    <row r="78" spans="1:11" ht="30" x14ac:dyDescent="0.25">
      <c r="A78" s="1" t="s">
        <v>56</v>
      </c>
      <c r="B78" s="1" t="s">
        <v>172</v>
      </c>
      <c r="C78" s="3">
        <v>93000</v>
      </c>
      <c r="D78" s="3">
        <v>0</v>
      </c>
      <c r="E78" s="3">
        <v>0</v>
      </c>
      <c r="F78" s="3">
        <f>SUM(Table1[[#This Row],[FY 17-18
Contract Amount]:[FY 18-19 Proposed
Add-Back Amount]])</f>
        <v>93000</v>
      </c>
      <c r="G78" s="2" t="s">
        <v>7</v>
      </c>
      <c r="H78" s="1" t="s">
        <v>3</v>
      </c>
      <c r="I78" s="1" t="s">
        <v>59</v>
      </c>
      <c r="J78" s="1" t="s">
        <v>64</v>
      </c>
      <c r="K78" s="1">
        <f t="shared" si="2"/>
        <v>2</v>
      </c>
    </row>
    <row r="79" spans="1:11" x14ac:dyDescent="0.25">
      <c r="A79" s="1" t="s">
        <v>111</v>
      </c>
      <c r="B79" s="1" t="s">
        <v>185</v>
      </c>
      <c r="C79" s="3">
        <v>39500</v>
      </c>
      <c r="D79" s="3">
        <v>0</v>
      </c>
      <c r="E79" s="3">
        <v>0</v>
      </c>
      <c r="F79" s="3">
        <f>SUM(Table1[[#This Row],[FY 17-18
Contract Amount]:[FY 18-19 Proposed
Add-Back Amount]])</f>
        <v>39500</v>
      </c>
      <c r="G79" s="2" t="s">
        <v>7</v>
      </c>
      <c r="H79" s="1" t="s">
        <v>3</v>
      </c>
      <c r="I79" s="1" t="s">
        <v>123</v>
      </c>
      <c r="J79" s="1" t="s">
        <v>64</v>
      </c>
      <c r="K79" s="1">
        <f t="shared" si="2"/>
        <v>2</v>
      </c>
    </row>
    <row r="80" spans="1:11" ht="30" x14ac:dyDescent="0.25">
      <c r="A80" s="1" t="s">
        <v>70</v>
      </c>
      <c r="B80" s="1" t="s">
        <v>157</v>
      </c>
      <c r="C80" s="3">
        <v>59966</v>
      </c>
      <c r="D80" s="3">
        <v>0</v>
      </c>
      <c r="E80" s="3">
        <v>0</v>
      </c>
      <c r="F80" s="3">
        <f>SUM(Table1[[#This Row],[FY 17-18
Contract Amount]:[FY 18-19 Proposed
Add-Back Amount]])</f>
        <v>59966</v>
      </c>
      <c r="G80" s="2" t="s">
        <v>30</v>
      </c>
      <c r="H80" s="1" t="s">
        <v>3</v>
      </c>
      <c r="I80" s="1" t="s">
        <v>14</v>
      </c>
      <c r="J80" s="1" t="s">
        <v>16</v>
      </c>
      <c r="K80" s="1">
        <f t="shared" si="2"/>
        <v>2</v>
      </c>
    </row>
    <row r="81" spans="1:11" ht="30" x14ac:dyDescent="0.25">
      <c r="A81" s="1" t="s">
        <v>70</v>
      </c>
      <c r="B81" s="1" t="s">
        <v>157</v>
      </c>
      <c r="C81" s="3">
        <v>67885</v>
      </c>
      <c r="D81" s="3">
        <v>0</v>
      </c>
      <c r="E81" s="3">
        <v>0</v>
      </c>
      <c r="F81" s="3">
        <f>SUM(Table1[[#This Row],[FY 17-18
Contract Amount]:[FY 18-19 Proposed
Add-Back Amount]])</f>
        <v>67885</v>
      </c>
      <c r="G81" s="2" t="s">
        <v>30</v>
      </c>
      <c r="H81" s="1" t="s">
        <v>64</v>
      </c>
      <c r="I81" s="1" t="s">
        <v>14</v>
      </c>
      <c r="J81" s="1" t="s">
        <v>16</v>
      </c>
      <c r="K81" s="1">
        <f t="shared" si="2"/>
        <v>2</v>
      </c>
    </row>
    <row r="82" spans="1:11" x14ac:dyDescent="0.25">
      <c r="A82" s="1" t="s">
        <v>70</v>
      </c>
      <c r="B82" s="1" t="s">
        <v>158</v>
      </c>
      <c r="C82" s="3">
        <v>628488</v>
      </c>
      <c r="D82" s="3">
        <v>0</v>
      </c>
      <c r="E82" s="3">
        <v>0</v>
      </c>
      <c r="F82" s="3">
        <f>SUM(Table1[[#This Row],[FY 17-18
Contract Amount]:[FY 18-19 Proposed
Add-Back Amount]])</f>
        <v>628488</v>
      </c>
      <c r="G82" s="2" t="s">
        <v>30</v>
      </c>
      <c r="H82" s="1" t="s">
        <v>64</v>
      </c>
      <c r="I82" s="1" t="s">
        <v>18</v>
      </c>
      <c r="J82" s="1" t="s">
        <v>11</v>
      </c>
      <c r="K82" s="1">
        <f t="shared" si="2"/>
        <v>2</v>
      </c>
    </row>
    <row r="83" spans="1:11" x14ac:dyDescent="0.25">
      <c r="A83" s="1" t="s">
        <v>70</v>
      </c>
      <c r="B83" s="1" t="s">
        <v>155</v>
      </c>
      <c r="C83" s="3">
        <v>1645462</v>
      </c>
      <c r="D83" s="3">
        <v>0</v>
      </c>
      <c r="E83" s="3">
        <v>0</v>
      </c>
      <c r="F83" s="3">
        <f>SUM(Table1[[#This Row],[FY 17-18
Contract Amount]:[FY 18-19 Proposed
Add-Back Amount]])</f>
        <v>1645462</v>
      </c>
      <c r="G83" s="2" t="s">
        <v>7</v>
      </c>
      <c r="H83" s="1" t="s">
        <v>3</v>
      </c>
      <c r="I83" s="1" t="s">
        <v>10</v>
      </c>
      <c r="J83" s="1" t="s">
        <v>131</v>
      </c>
      <c r="K83" s="1">
        <f t="shared" si="2"/>
        <v>2</v>
      </c>
    </row>
    <row r="84" spans="1:11" x14ac:dyDescent="0.25">
      <c r="A84" s="1" t="s">
        <v>107</v>
      </c>
      <c r="B84" s="1" t="s">
        <v>185</v>
      </c>
      <c r="C84" s="3">
        <v>40000</v>
      </c>
      <c r="D84" s="3">
        <v>0</v>
      </c>
      <c r="E84" s="3">
        <v>0</v>
      </c>
      <c r="F84" s="3">
        <f>SUM(Table1[[#This Row],[FY 17-18
Contract Amount]:[FY 18-19 Proposed
Add-Back Amount]])</f>
        <v>40000</v>
      </c>
      <c r="G84" s="2" t="s">
        <v>7</v>
      </c>
      <c r="H84" s="1" t="s">
        <v>114</v>
      </c>
      <c r="I84" s="1" t="s">
        <v>117</v>
      </c>
      <c r="J84" s="1" t="s">
        <v>118</v>
      </c>
      <c r="K84" s="1">
        <f t="shared" si="2"/>
        <v>2</v>
      </c>
    </row>
    <row r="85" spans="1:11" x14ac:dyDescent="0.25">
      <c r="A85" s="1" t="s">
        <v>108</v>
      </c>
      <c r="B85" s="1" t="s">
        <v>185</v>
      </c>
      <c r="C85" s="3">
        <v>98000</v>
      </c>
      <c r="D85" s="3">
        <v>0</v>
      </c>
      <c r="E85" s="3">
        <v>0</v>
      </c>
      <c r="F85" s="3">
        <f>SUM(Table1[[#This Row],[FY 17-18
Contract Amount]:[FY 18-19 Proposed
Add-Back Amount]])</f>
        <v>98000</v>
      </c>
      <c r="G85" s="2" t="s">
        <v>7</v>
      </c>
      <c r="H85" s="1" t="s">
        <v>64</v>
      </c>
      <c r="I85" s="1" t="s">
        <v>120</v>
      </c>
      <c r="J85" s="1" t="s">
        <v>8</v>
      </c>
      <c r="K85" s="1">
        <f t="shared" si="2"/>
        <v>2</v>
      </c>
    </row>
    <row r="86" spans="1:11" ht="30" x14ac:dyDescent="0.25">
      <c r="A86" s="1" t="s">
        <v>134</v>
      </c>
      <c r="B86" s="1" t="s">
        <v>172</v>
      </c>
      <c r="C86" s="3">
        <v>74706</v>
      </c>
      <c r="D86" s="3">
        <v>0</v>
      </c>
      <c r="E86" s="3">
        <v>0</v>
      </c>
      <c r="F86" s="3">
        <f>SUM(Table1[[#This Row],[FY 17-18
Contract Amount]:[FY 18-19 Proposed
Add-Back Amount]])</f>
        <v>74706</v>
      </c>
      <c r="G86" s="2" t="s">
        <v>7</v>
      </c>
      <c r="H86" s="1" t="s">
        <v>64</v>
      </c>
      <c r="I86" s="1" t="s">
        <v>61</v>
      </c>
      <c r="J86" s="1" t="s">
        <v>64</v>
      </c>
      <c r="K86" s="1">
        <f t="shared" si="2"/>
        <v>2</v>
      </c>
    </row>
    <row r="87" spans="1:11" ht="30" x14ac:dyDescent="0.25">
      <c r="A87" s="1" t="s">
        <v>134</v>
      </c>
      <c r="B87" s="1" t="s">
        <v>172</v>
      </c>
      <c r="C87" s="3">
        <v>335000</v>
      </c>
      <c r="D87" s="3">
        <v>0</v>
      </c>
      <c r="E87" s="3">
        <v>0</v>
      </c>
      <c r="F87" s="3">
        <f>SUM(Table1[[#This Row],[FY 17-18
Contract Amount]:[FY 18-19 Proposed
Add-Back Amount]])</f>
        <v>335000</v>
      </c>
      <c r="G87" s="2" t="s">
        <v>7</v>
      </c>
      <c r="H87" s="1" t="s">
        <v>64</v>
      </c>
      <c r="I87" s="1" t="s">
        <v>62</v>
      </c>
      <c r="J87" s="1" t="s">
        <v>64</v>
      </c>
      <c r="K87" s="1">
        <f t="shared" si="2"/>
        <v>2</v>
      </c>
    </row>
    <row r="88" spans="1:11" ht="30" x14ac:dyDescent="0.25">
      <c r="A88" s="1" t="s">
        <v>134</v>
      </c>
      <c r="B88" s="1" t="s">
        <v>172</v>
      </c>
      <c r="C88" s="3">
        <v>396277</v>
      </c>
      <c r="D88" s="3">
        <v>0</v>
      </c>
      <c r="E88" s="3">
        <v>0</v>
      </c>
      <c r="F88" s="3">
        <f>SUM(Table1[[#This Row],[FY 17-18
Contract Amount]:[FY 18-19 Proposed
Add-Back Amount]])</f>
        <v>396277</v>
      </c>
      <c r="G88" s="2" t="s">
        <v>7</v>
      </c>
      <c r="H88" s="1" t="s">
        <v>81</v>
      </c>
      <c r="I88" s="1" t="s">
        <v>60</v>
      </c>
      <c r="J88" s="1" t="s">
        <v>133</v>
      </c>
      <c r="K88" s="1">
        <f t="shared" si="2"/>
        <v>2</v>
      </c>
    </row>
    <row r="89" spans="1:11" x14ac:dyDescent="0.25">
      <c r="A89" s="1" t="s">
        <v>109</v>
      </c>
      <c r="B89" s="1" t="s">
        <v>185</v>
      </c>
      <c r="C89" s="3">
        <v>100000</v>
      </c>
      <c r="D89" s="3">
        <v>0</v>
      </c>
      <c r="E89" s="3">
        <v>0</v>
      </c>
      <c r="F89" s="3">
        <f>SUM(Table1[[#This Row],[FY 17-18
Contract Amount]:[FY 18-19 Proposed
Add-Back Amount]])</f>
        <v>100000</v>
      </c>
      <c r="G89" s="2" t="s">
        <v>7</v>
      </c>
      <c r="H89" s="1" t="s">
        <v>3</v>
      </c>
      <c r="I89" s="1" t="s">
        <v>119</v>
      </c>
      <c r="J89" s="1" t="s">
        <v>64</v>
      </c>
      <c r="K89" s="1">
        <f t="shared" si="2"/>
        <v>2</v>
      </c>
    </row>
    <row r="90" spans="1:11" x14ac:dyDescent="0.25">
      <c r="A90" s="1" t="s">
        <v>112</v>
      </c>
      <c r="B90" s="1" t="s">
        <v>185</v>
      </c>
      <c r="C90" s="3">
        <v>90000</v>
      </c>
      <c r="D90" s="3">
        <v>0</v>
      </c>
      <c r="E90" s="3">
        <v>0</v>
      </c>
      <c r="F90" s="3">
        <f>SUM(Table1[[#This Row],[FY 17-18
Contract Amount]:[FY 18-19 Proposed
Add-Back Amount]])</f>
        <v>90000</v>
      </c>
      <c r="G90" s="2" t="s">
        <v>7</v>
      </c>
      <c r="H90" s="1" t="s">
        <v>64</v>
      </c>
      <c r="I90" s="1" t="s">
        <v>126</v>
      </c>
      <c r="J90" s="1" t="s">
        <v>122</v>
      </c>
      <c r="K90" s="1">
        <f t="shared" si="2"/>
        <v>2</v>
      </c>
    </row>
    <row r="91" spans="1:11" x14ac:dyDescent="0.25">
      <c r="A91" s="1" t="s">
        <v>113</v>
      </c>
      <c r="B91" s="1" t="s">
        <v>185</v>
      </c>
      <c r="C91" s="3">
        <v>24375</v>
      </c>
      <c r="D91" s="3">
        <v>0</v>
      </c>
      <c r="E91" s="3">
        <v>0</v>
      </c>
      <c r="F91" s="3">
        <f>SUM(Table1[[#This Row],[FY 17-18
Contract Amount]:[FY 18-19 Proposed
Add-Back Amount]])</f>
        <v>24375</v>
      </c>
      <c r="G91" s="2" t="s">
        <v>7</v>
      </c>
      <c r="H91" s="1" t="s">
        <v>64</v>
      </c>
      <c r="I91" s="1" t="s">
        <v>125</v>
      </c>
      <c r="J91" s="1" t="s">
        <v>64</v>
      </c>
      <c r="K91" s="1">
        <f t="shared" si="2"/>
        <v>2</v>
      </c>
    </row>
    <row r="92" spans="1:11" ht="30" x14ac:dyDescent="0.25">
      <c r="A92" s="1" t="s">
        <v>101</v>
      </c>
      <c r="B92" s="1" t="s">
        <v>184</v>
      </c>
      <c r="C92" s="3">
        <v>274459</v>
      </c>
      <c r="D92" s="3">
        <v>0</v>
      </c>
      <c r="E92" s="3">
        <v>0</v>
      </c>
      <c r="F92" s="3">
        <f>SUM(Table1[[#This Row],[FY 17-18
Contract Amount]:[FY 18-19 Proposed
Add-Back Amount]])</f>
        <v>274459</v>
      </c>
      <c r="G92" s="2" t="s">
        <v>30</v>
      </c>
      <c r="H92" s="1" t="s">
        <v>64</v>
      </c>
      <c r="I92" s="1" t="s">
        <v>76</v>
      </c>
      <c r="J92" s="1" t="s">
        <v>68</v>
      </c>
      <c r="K92" s="1">
        <f t="shared" si="2"/>
        <v>2</v>
      </c>
    </row>
    <row r="93" spans="1:11" x14ac:dyDescent="0.25">
      <c r="A93" s="1" t="s">
        <v>110</v>
      </c>
      <c r="B93" s="1" t="s">
        <v>185</v>
      </c>
      <c r="C93" s="3">
        <v>631501</v>
      </c>
      <c r="D93" s="3">
        <v>0</v>
      </c>
      <c r="E93" s="3">
        <v>0</v>
      </c>
      <c r="F93" s="3">
        <f>SUM(Table1[[#This Row],[FY 17-18
Contract Amount]:[FY 18-19 Proposed
Add-Back Amount]])</f>
        <v>631501</v>
      </c>
      <c r="G93" s="2" t="s">
        <v>7</v>
      </c>
      <c r="H93" s="1" t="s">
        <v>64</v>
      </c>
      <c r="I93" s="1" t="s">
        <v>121</v>
      </c>
      <c r="J93" s="1" t="s">
        <v>64</v>
      </c>
      <c r="K93" s="1">
        <f t="shared" si="2"/>
        <v>2</v>
      </c>
    </row>
    <row r="94" spans="1:11" ht="30" x14ac:dyDescent="0.25">
      <c r="A94" s="1" t="s">
        <v>177</v>
      </c>
      <c r="B94" s="1" t="s">
        <v>173</v>
      </c>
      <c r="C94" s="3">
        <v>238587</v>
      </c>
      <c r="D94" s="3">
        <v>0</v>
      </c>
      <c r="E94" s="3">
        <v>0</v>
      </c>
      <c r="F94" s="3">
        <f>SUM(Table1[[#This Row],[FY 17-18
Contract Amount]:[FY 18-19 Proposed
Add-Back Amount]])</f>
        <v>238587</v>
      </c>
      <c r="G94" s="2" t="s">
        <v>7</v>
      </c>
      <c r="H94" s="1" t="s">
        <v>64</v>
      </c>
      <c r="I94" s="1" t="s">
        <v>175</v>
      </c>
      <c r="J94" s="1" t="s">
        <v>82</v>
      </c>
      <c r="K94" s="1">
        <f t="shared" si="2"/>
        <v>2</v>
      </c>
    </row>
    <row r="95" spans="1:11" ht="30" x14ac:dyDescent="0.25">
      <c r="A95" s="1" t="s">
        <v>78</v>
      </c>
      <c r="B95" s="1" t="s">
        <v>173</v>
      </c>
      <c r="C95" s="3">
        <v>94033</v>
      </c>
      <c r="D95" s="3">
        <v>0</v>
      </c>
      <c r="E95" s="3">
        <v>0</v>
      </c>
      <c r="F95" s="3">
        <f>SUM(Table1[[#This Row],[FY 17-18
Contract Amount]:[FY 18-19 Proposed
Add-Back Amount]])</f>
        <v>94033</v>
      </c>
      <c r="G95" s="2" t="s">
        <v>7</v>
      </c>
      <c r="H95" s="1" t="s">
        <v>64</v>
      </c>
      <c r="I95" s="1" t="s">
        <v>77</v>
      </c>
      <c r="J95" s="1" t="s">
        <v>64</v>
      </c>
      <c r="K95" s="1">
        <f t="shared" si="2"/>
        <v>2</v>
      </c>
    </row>
    <row r="96" spans="1:11" ht="30" x14ac:dyDescent="0.25">
      <c r="A96" s="1" t="s">
        <v>91</v>
      </c>
      <c r="B96" s="1" t="s">
        <v>181</v>
      </c>
      <c r="C96" s="3">
        <v>200000</v>
      </c>
      <c r="D96" s="3">
        <v>0</v>
      </c>
      <c r="E96" s="3">
        <v>0</v>
      </c>
      <c r="F96" s="3">
        <f>SUM(Table1[[#This Row],[FY 17-18
Contract Amount]:[FY 18-19 Proposed
Add-Back Amount]])</f>
        <v>200000</v>
      </c>
      <c r="G96" s="2" t="s">
        <v>7</v>
      </c>
      <c r="H96" s="1" t="s">
        <v>64</v>
      </c>
      <c r="I96" s="1" t="s">
        <v>96</v>
      </c>
      <c r="J96" s="1" t="s">
        <v>64</v>
      </c>
      <c r="K96" s="1">
        <f t="shared" si="2"/>
        <v>2</v>
      </c>
    </row>
    <row r="97" spans="1:11" x14ac:dyDescent="0.25">
      <c r="A97" s="1" t="s">
        <v>146</v>
      </c>
      <c r="B97" s="1" t="s">
        <v>158</v>
      </c>
      <c r="C97" s="3">
        <v>1810000</v>
      </c>
      <c r="D97" s="3">
        <v>0</v>
      </c>
      <c r="E97" s="3">
        <v>0</v>
      </c>
      <c r="F97" s="3">
        <f>SUM(Table1[[#This Row],[FY 17-18
Contract Amount]:[FY 18-19 Proposed
Add-Back Amount]])</f>
        <v>1810000</v>
      </c>
      <c r="G97" s="2" t="s">
        <v>30</v>
      </c>
      <c r="H97" s="1" t="s">
        <v>25</v>
      </c>
      <c r="I97" s="1" t="s">
        <v>18</v>
      </c>
      <c r="J97" s="1" t="s">
        <v>11</v>
      </c>
      <c r="K97" s="1">
        <f t="shared" si="2"/>
        <v>2</v>
      </c>
    </row>
    <row r="98" spans="1:11" ht="30" x14ac:dyDescent="0.25">
      <c r="A98" s="1" t="s">
        <v>145</v>
      </c>
      <c r="B98" s="1" t="s">
        <v>173</v>
      </c>
      <c r="C98" s="3">
        <v>81040</v>
      </c>
      <c r="D98" s="3">
        <v>0</v>
      </c>
      <c r="E98" s="3">
        <v>0</v>
      </c>
      <c r="F98" s="3">
        <f>SUM(Table1[[#This Row],[FY 17-18
Contract Amount]:[FY 18-19 Proposed
Add-Back Amount]])</f>
        <v>81040</v>
      </c>
      <c r="G98" s="2" t="s">
        <v>7</v>
      </c>
      <c r="H98" s="1" t="s">
        <v>64</v>
      </c>
      <c r="I98" s="1" t="s">
        <v>79</v>
      </c>
      <c r="J98" s="1" t="s">
        <v>64</v>
      </c>
      <c r="K98" s="1">
        <f t="shared" si="2"/>
        <v>2</v>
      </c>
    </row>
    <row r="99" spans="1:11" ht="30" x14ac:dyDescent="0.25">
      <c r="A99" s="1" t="s">
        <v>40</v>
      </c>
      <c r="B99" s="1" t="s">
        <v>173</v>
      </c>
      <c r="C99" s="3">
        <v>329408</v>
      </c>
      <c r="D99" s="3">
        <v>0</v>
      </c>
      <c r="E99" s="3">
        <v>610592</v>
      </c>
      <c r="F99" s="3">
        <f>SUM(Table1[[#This Row],[FY 17-18
Contract Amount]:[FY 18-19 Proposed
Add-Back Amount]])</f>
        <v>940000</v>
      </c>
      <c r="G99" s="2" t="s">
        <v>30</v>
      </c>
      <c r="H99" s="1" t="s">
        <v>28</v>
      </c>
      <c r="I99" s="1" t="s">
        <v>176</v>
      </c>
      <c r="J99" s="1" t="s">
        <v>68</v>
      </c>
      <c r="K99" s="1">
        <f t="shared" ref="K99:K112" si="3">IF(D99&lt;0,1,IF(D99=0,2,3))</f>
        <v>2</v>
      </c>
    </row>
    <row r="100" spans="1:11" ht="30" x14ac:dyDescent="0.25">
      <c r="A100" s="1" t="s">
        <v>55</v>
      </c>
      <c r="B100" s="1" t="s">
        <v>169</v>
      </c>
      <c r="C100" s="3">
        <v>1256882</v>
      </c>
      <c r="D100" s="3">
        <v>0</v>
      </c>
      <c r="E100" s="3">
        <v>0</v>
      </c>
      <c r="F100" s="3">
        <f>SUM(Table1[[#This Row],[FY 17-18
Contract Amount]:[FY 18-19 Proposed
Add-Back Amount]])</f>
        <v>1256882</v>
      </c>
      <c r="G100" s="2" t="s">
        <v>30</v>
      </c>
      <c r="H100" s="1" t="s">
        <v>81</v>
      </c>
      <c r="I100" s="1" t="s">
        <v>170</v>
      </c>
      <c r="J100" s="1" t="s">
        <v>53</v>
      </c>
      <c r="K100" s="1">
        <f t="shared" si="3"/>
        <v>2</v>
      </c>
    </row>
    <row r="101" spans="1:11" ht="30" x14ac:dyDescent="0.25">
      <c r="A101" s="1" t="s">
        <v>106</v>
      </c>
      <c r="B101" s="1" t="s">
        <v>185</v>
      </c>
      <c r="C101" s="3">
        <v>2226481</v>
      </c>
      <c r="D101" s="3">
        <v>0</v>
      </c>
      <c r="E101" s="3">
        <v>0</v>
      </c>
      <c r="F101" s="3">
        <f>SUM(Table1[[#This Row],[FY 17-18
Contract Amount]:[FY 18-19 Proposed
Add-Back Amount]])</f>
        <v>2226481</v>
      </c>
      <c r="G101" s="2" t="s">
        <v>30</v>
      </c>
      <c r="H101" s="1" t="s">
        <v>28</v>
      </c>
      <c r="I101" s="1" t="s">
        <v>115</v>
      </c>
      <c r="J101" s="1" t="s">
        <v>6</v>
      </c>
      <c r="K101" s="1">
        <f t="shared" si="3"/>
        <v>2</v>
      </c>
    </row>
    <row r="102" spans="1:11" ht="45" x14ac:dyDescent="0.25">
      <c r="A102" s="1" t="s">
        <v>180</v>
      </c>
      <c r="B102" s="1" t="s">
        <v>179</v>
      </c>
      <c r="C102" s="3">
        <v>1174610</v>
      </c>
      <c r="D102" s="3">
        <v>0</v>
      </c>
      <c r="E102" s="3">
        <v>0</v>
      </c>
      <c r="F102" s="3">
        <f>SUM(Table1[[#This Row],[FY 17-18
Contract Amount]:[FY 18-19 Proposed
Add-Back Amount]])</f>
        <v>1174610</v>
      </c>
      <c r="G102" s="2" t="s">
        <v>7</v>
      </c>
      <c r="H102" s="1" t="s">
        <v>64</v>
      </c>
      <c r="I102" s="1" t="s">
        <v>84</v>
      </c>
      <c r="J102" s="1" t="s">
        <v>22</v>
      </c>
      <c r="K102" s="1">
        <f t="shared" si="3"/>
        <v>2</v>
      </c>
    </row>
    <row r="103" spans="1:11" x14ac:dyDescent="0.25">
      <c r="A103" s="1" t="s">
        <v>38</v>
      </c>
      <c r="B103" s="1" t="s">
        <v>163</v>
      </c>
      <c r="C103" s="3">
        <v>350000</v>
      </c>
      <c r="D103" s="3">
        <v>0</v>
      </c>
      <c r="E103" s="3">
        <v>150000</v>
      </c>
      <c r="F103" s="3">
        <f>SUM(Table1[[#This Row],[FY 17-18
Contract Amount]:[FY 18-19 Proposed
Add-Back Amount]])</f>
        <v>500000</v>
      </c>
      <c r="G103" s="2" t="s">
        <v>30</v>
      </c>
      <c r="H103" s="1" t="s">
        <v>64</v>
      </c>
      <c r="I103" s="1" t="s">
        <v>26</v>
      </c>
      <c r="J103" s="1" t="s">
        <v>27</v>
      </c>
      <c r="K103" s="1">
        <f t="shared" si="3"/>
        <v>2</v>
      </c>
    </row>
    <row r="104" spans="1:11" ht="30" x14ac:dyDescent="0.25">
      <c r="A104" s="1" t="s">
        <v>67</v>
      </c>
      <c r="B104" s="1" t="s">
        <v>172</v>
      </c>
      <c r="C104" s="3">
        <v>10000</v>
      </c>
      <c r="D104" s="3">
        <v>0</v>
      </c>
      <c r="E104" s="3">
        <v>0</v>
      </c>
      <c r="F104" s="3">
        <f>SUM(Table1[[#This Row],[FY 17-18
Contract Amount]:[FY 18-19 Proposed
Add-Back Amount]])</f>
        <v>10000</v>
      </c>
      <c r="G104" s="2" t="s">
        <v>7</v>
      </c>
      <c r="H104" s="1" t="s">
        <v>64</v>
      </c>
      <c r="I104" s="1" t="s">
        <v>66</v>
      </c>
      <c r="J104" s="1" t="s">
        <v>64</v>
      </c>
      <c r="K104" s="1">
        <f t="shared" si="3"/>
        <v>2</v>
      </c>
    </row>
    <row r="105" spans="1:11" ht="30" x14ac:dyDescent="0.25">
      <c r="A105" s="1" t="s">
        <v>67</v>
      </c>
      <c r="B105" s="1" t="s">
        <v>172</v>
      </c>
      <c r="C105" s="3">
        <v>166000</v>
      </c>
      <c r="D105" s="3">
        <v>0</v>
      </c>
      <c r="E105" s="3">
        <v>0</v>
      </c>
      <c r="F105" s="3">
        <f>SUM(Table1[[#This Row],[FY 17-18
Contract Amount]:[FY 18-19 Proposed
Add-Back Amount]])</f>
        <v>166000</v>
      </c>
      <c r="G105" s="2" t="s">
        <v>7</v>
      </c>
      <c r="H105" s="1" t="s">
        <v>3</v>
      </c>
      <c r="I105" s="1" t="s">
        <v>65</v>
      </c>
      <c r="J105" s="1" t="s">
        <v>64</v>
      </c>
      <c r="K105" s="1">
        <f t="shared" si="3"/>
        <v>2</v>
      </c>
    </row>
    <row r="106" spans="1:11" x14ac:dyDescent="0.25">
      <c r="A106" s="1" t="s">
        <v>189</v>
      </c>
      <c r="B106" s="1" t="s">
        <v>191</v>
      </c>
      <c r="C106" s="3">
        <v>46500</v>
      </c>
      <c r="D106" s="3">
        <v>-6500</v>
      </c>
      <c r="E106" s="3">
        <v>0</v>
      </c>
      <c r="F106" s="3">
        <f>SUM(Table1[[#This Row],[FY 17-18
Contract Amount]:[FY 18-19 Proposed
Add-Back Amount]])</f>
        <v>40000</v>
      </c>
      <c r="H106" s="3"/>
      <c r="I106" s="3"/>
      <c r="K106" s="5">
        <f t="shared" si="3"/>
        <v>1</v>
      </c>
    </row>
    <row r="107" spans="1:11" x14ac:dyDescent="0.25">
      <c r="A107" s="1" t="s">
        <v>190</v>
      </c>
      <c r="B107" s="1" t="s">
        <v>191</v>
      </c>
      <c r="C107" s="3">
        <v>13690</v>
      </c>
      <c r="D107" s="3">
        <v>-13690</v>
      </c>
      <c r="E107" s="3">
        <v>0</v>
      </c>
      <c r="F107" s="3">
        <f>SUM(Table1[[#This Row],[FY 17-18
Contract Amount]:[FY 18-19 Proposed
Add-Back Amount]])</f>
        <v>0</v>
      </c>
      <c r="H107" s="3"/>
      <c r="I107" s="3"/>
      <c r="K107" s="5">
        <f t="shared" si="3"/>
        <v>1</v>
      </c>
    </row>
    <row r="108" spans="1:11" ht="30" x14ac:dyDescent="0.25">
      <c r="A108" s="1" t="s">
        <v>143</v>
      </c>
      <c r="B108" s="1" t="s">
        <v>157</v>
      </c>
      <c r="C108" s="3">
        <v>13336</v>
      </c>
      <c r="D108" s="3">
        <v>0</v>
      </c>
      <c r="E108" s="3">
        <v>0</v>
      </c>
      <c r="F108" s="3">
        <f>SUM(Table1[[#This Row],[FY 17-18
Contract Amount]:[FY 18-19 Proposed
Add-Back Amount]])</f>
        <v>13336</v>
      </c>
      <c r="G108" s="2" t="s">
        <v>7</v>
      </c>
      <c r="H108" s="1" t="s">
        <v>3</v>
      </c>
      <c r="I108" s="1" t="s">
        <v>141</v>
      </c>
      <c r="J108" s="1" t="s">
        <v>16</v>
      </c>
      <c r="K108" s="1">
        <f t="shared" si="3"/>
        <v>2</v>
      </c>
    </row>
    <row r="109" spans="1:11" ht="30" x14ac:dyDescent="0.25">
      <c r="A109" s="1" t="s">
        <v>143</v>
      </c>
      <c r="B109" s="1" t="s">
        <v>157</v>
      </c>
      <c r="C109" s="3">
        <v>40000</v>
      </c>
      <c r="D109" s="3">
        <v>0</v>
      </c>
      <c r="E109" s="3">
        <v>0</v>
      </c>
      <c r="F109" s="3">
        <f>SUM(Table1[[#This Row],[FY 17-18
Contract Amount]:[FY 18-19 Proposed
Add-Back Amount]])</f>
        <v>40000</v>
      </c>
      <c r="G109" s="2" t="s">
        <v>7</v>
      </c>
      <c r="H109" s="1" t="s">
        <v>3</v>
      </c>
      <c r="I109" s="1" t="s">
        <v>142</v>
      </c>
      <c r="J109" s="1" t="s">
        <v>16</v>
      </c>
      <c r="K109" s="1">
        <f t="shared" si="3"/>
        <v>2</v>
      </c>
    </row>
    <row r="110" spans="1:11" x14ac:dyDescent="0.25">
      <c r="A110" s="1" t="s">
        <v>186</v>
      </c>
      <c r="B110" s="1" t="s">
        <v>185</v>
      </c>
      <c r="C110" s="3">
        <v>50000</v>
      </c>
      <c r="D110" s="3">
        <v>0</v>
      </c>
      <c r="E110" s="3">
        <v>0</v>
      </c>
      <c r="F110" s="3">
        <f>SUM(Table1[[#This Row],[FY 17-18
Contract Amount]:[FY 18-19 Proposed
Add-Back Amount]])</f>
        <v>50000</v>
      </c>
      <c r="G110" s="2" t="s">
        <v>7</v>
      </c>
      <c r="H110" s="1" t="s">
        <v>64</v>
      </c>
      <c r="I110" s="1" t="s">
        <v>124</v>
      </c>
      <c r="J110" s="1" t="s">
        <v>64</v>
      </c>
      <c r="K110" s="1">
        <f t="shared" si="3"/>
        <v>2</v>
      </c>
    </row>
    <row r="111" spans="1:11" ht="30" x14ac:dyDescent="0.25">
      <c r="A111" s="1" t="s">
        <v>171</v>
      </c>
      <c r="B111" s="1" t="s">
        <v>181</v>
      </c>
      <c r="C111" s="3">
        <v>0</v>
      </c>
      <c r="D111" s="3">
        <v>600000</v>
      </c>
      <c r="E111" s="3">
        <v>0</v>
      </c>
      <c r="F111" s="3">
        <f>SUM(Table1[[#This Row],[FY 17-18
Contract Amount]:[FY 18-19 Proposed
Add-Back Amount]])</f>
        <v>600000</v>
      </c>
      <c r="G111" s="2" t="s">
        <v>7</v>
      </c>
      <c r="H111" s="1" t="s">
        <v>28</v>
      </c>
      <c r="I111" s="1" t="s">
        <v>183</v>
      </c>
      <c r="J111" s="1" t="s">
        <v>137</v>
      </c>
      <c r="K111" s="1">
        <f t="shared" si="3"/>
        <v>3</v>
      </c>
    </row>
    <row r="112" spans="1:11" ht="30" x14ac:dyDescent="0.25">
      <c r="A112" s="1" t="s">
        <v>134</v>
      </c>
      <c r="B112" s="1" t="s">
        <v>181</v>
      </c>
      <c r="C112" s="3">
        <v>0</v>
      </c>
      <c r="D112" s="3">
        <v>300000</v>
      </c>
      <c r="E112" s="3">
        <v>0</v>
      </c>
      <c r="F112" s="3">
        <f>SUM(Table1[[#This Row],[FY 17-18
Contract Amount]:[FY 18-19 Proposed
Add-Back Amount]])</f>
        <v>300000</v>
      </c>
      <c r="G112" s="2" t="s">
        <v>7</v>
      </c>
      <c r="H112" s="1" t="s">
        <v>64</v>
      </c>
      <c r="I112" s="1" t="s">
        <v>183</v>
      </c>
      <c r="J112" s="1" t="s">
        <v>137</v>
      </c>
      <c r="K112" s="1">
        <f t="shared" si="3"/>
        <v>3</v>
      </c>
    </row>
    <row r="113" spans="3:6" x14ac:dyDescent="0.25">
      <c r="C113" s="4">
        <f>SUBTOTAL(109,Table1[FY 17-18
Contract Amount])</f>
        <v>41340903</v>
      </c>
      <c r="D113" s="4">
        <f>SUBTOTAL(109,Table1[FY 18-19 Proposed
Reduction Amount])</f>
        <v>-9291248.1600000001</v>
      </c>
      <c r="E113" s="4">
        <f>SUBTOTAL(109,Table1[FY 18-19 Proposed
Add-Back Amount])</f>
        <v>6350534</v>
      </c>
      <c r="F113" s="4">
        <f>SUBTOTAL(109,Table1[FY 18-19 Proposed
Contract Amount])</f>
        <v>38400188.840000004</v>
      </c>
    </row>
  </sheetData>
  <sortState ref="A2:K109">
    <sortCondition ref="A2:A109"/>
  </sortState>
  <mergeCells count="1">
    <mergeCell ref="A1:F1"/>
  </mergeCells>
  <printOptions horizontalCentered="1"/>
  <pageMargins left="0.5" right="0.5" top="0.75" bottom="0.75" header="0.3" footer="0.3"/>
  <pageSetup scale="74" fitToHeight="16" orientation="landscape" r:id="rId1"/>
  <headerFooter>
    <oddFooter>&amp;RPage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Contracts</vt:lpstr>
      <vt:lpstr>Contracts!Print_Area</vt:lpstr>
      <vt:lpstr>Contracts!Print_Titles</vt:lpstr>
    </vt:vector>
  </TitlesOfParts>
  <Company>Sonoma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Halsey Simmons</dc:creator>
  <cp:lastModifiedBy>Rhonda Darrow</cp:lastModifiedBy>
  <cp:lastPrinted>2018-06-28T21:28:49Z</cp:lastPrinted>
  <dcterms:created xsi:type="dcterms:W3CDTF">2018-03-07T17:48:22Z</dcterms:created>
  <dcterms:modified xsi:type="dcterms:W3CDTF">2018-06-28T21:54:49Z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871420481</vt:i4>
  </property>
  <property fmtid="{D5CDD505-2E9C-101B-9397-08002B2CF9AE}" pid="3" name="_NewReviewCycle">
    <vt:lpwstr/>
  </property>
  <property fmtid="{D5CDD505-2E9C-101B-9397-08002B2CF9AE}" pid="4" name="_EmailSubject">
    <vt:lpwstr>For Your Approval Please for ISD to Post on the Mental Health Board Website </vt:lpwstr>
  </property>
  <property fmtid="{D5CDD505-2E9C-101B-9397-08002B2CF9AE}" pid="5" name="_AuthorEmail">
    <vt:lpwstr>Rhonda.Darrow@sonoma-county.org</vt:lpwstr>
  </property>
  <property fmtid="{D5CDD505-2E9C-101B-9397-08002B2CF9AE}" pid="6" name="_AuthorEmailDisplayName">
    <vt:lpwstr>Rhonda Darrow</vt:lpwstr>
  </property>
  <property fmtid="{D5CDD505-2E9C-101B-9397-08002B2CF9AE}" pid="7" name="_PreviousAdHocReviewCycleID">
    <vt:i4>-688304343</vt:i4>
  </property>
</Properties>
</file>